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be3bebf61011441f" /></Relationships>
</file>

<file path=xl/workbook.xml><?xml version="1.0" encoding="utf-8"?>
<x:workbook xmlns:x="http://schemas.openxmlformats.org/spreadsheetml/2006/main">
  <x:sheets>
    <x:sheet xmlns:r="http://schemas.openxmlformats.org/officeDocument/2006/relationships" name="Cover &amp; Summary" sheetId="1" r:id="R94ebcfada9db4d95"/>
    <x:sheet xmlns:r="http://schemas.openxmlformats.org/officeDocument/2006/relationships" name="Inputs" sheetId="2" r:id="Re3b0cce7ef184641"/>
    <x:sheet xmlns:r="http://schemas.openxmlformats.org/officeDocument/2006/relationships" name="Monthly Model" sheetId="3" r:id="R0ac4034cab704a8f"/>
    <x:sheet xmlns:r="http://schemas.openxmlformats.org/officeDocument/2006/relationships" name="Scenario Tests" sheetId="4" r:id="R72b06e74b44548c6"/>
    <x:sheet xmlns:r="http://schemas.openxmlformats.org/officeDocument/2006/relationships" name="Checks" sheetId="5" r:id="Rb2388bae193f4318"/>
    <x:sheet xmlns:r="http://schemas.openxmlformats.org/officeDocument/2006/relationships" name="Sources" sheetId="6" r:id="R0318b4607eb2426c"/>
  </x:sheets>
</x:workbook>
</file>

<file path=xl/comments1.xml><?xml version="1.0" encoding="utf-8"?>
<x:comments xmlns:x="http://schemas.openxmlformats.org/spreadsheetml/2006/main">
  <x:authors>
    <x:author>tc={284216A3-1DCC-B5D0-806B-A05ABADCAAF1}</x:author>
    <x:author>tc={8D2234D5-6BB6-737A-8D65-372B21F8C3F3}</x:author>
    <x:author>tc={6813A278-152A-D258-C157-66F7445F9175}</x:author>
    <x:author>tc={5F5AF50B-DCA6-4FAB-278C-1FD7D2D40553}</x:author>
    <x:author>tc={73109733-5963-879A-18FD-4B8A765D1110}</x:author>
    <x:author>tc={8519D174-A1DD-68E9-27D6-4F816BEEEC31}</x:author>
    <x:author>tc={1F87A810-2926-5C01-3571-E34F63F33992}</x:author>
    <x:author>tc={2603F9FD-1E44-1B3A-993C-69E14DE11A46}</x:author>
    <x:author>tc={7FA05105-3517-7C07-DB23-3A63C623772F}</x:author>
  </x:authors>
  <x:commentList>
    <x:comment ref="C25" authorId="0">
      <x:text>
        <x:r>
          <x:t>[Threaded comment]
Your version of Excel allows you to read this threaded comment; however, any edits to it will get removed if the file is opened in a newer version of Excel. Learn more: https://go.microsoft.com/fwlink/?linkid=870924
Comment:
    Source rule: enter the exact current proposal amount for the named option. Public RVD averages and MOA catalogue prices are screening references only.</x:t>
        </x:r>
      </x:text>
    </x:comment>
    <x:comment ref="D25" authorId="1">
      <x:text>
        <x:r>
          <x:t>[Threaded comment]
Your version of Excel allows you to read this threaded comment; however, any edits to it will get removed if the file is opened in a newer version of Excel. Learn more: https://go.microsoft.com/fwlink/?linkid=870924
Comment:
    Source rule: enter the exact current proposal amount for the named option. Public RVD averages and MOA catalogue prices are screening references only.</x:t>
        </x:r>
      </x:text>
    </x:comment>
    <x:comment ref="E25" authorId="2">
      <x:text>
        <x:r>
          <x:t>[Threaded comment]
Your version of Excel allows you to read this threaded comment; however, any edits to it will get removed if the file is opened in a newer version of Excel. Learn more: https://go.microsoft.com/fwlink/?linkid=870924
Comment:
    Source rule: enter the exact current proposal amount for the named option. Public RVD averages and MOA catalogue prices are screening references only.</x:t>
        </x:r>
      </x:text>
    </x:comment>
    <x:comment ref="C37" authorId="3">
      <x:text>
        <x:r>
          <x:t>[Threaded comment]
Your version of Excel allows you to read this threaded comment; however, any edits to it will get removed if the file is opened in a newer version of Excel. Learn more: https://go.microsoft.com/fwlink/?linkid=870924
Comment:
    Cash rule: enter the actual deposit or service retainer. The model separates expected refundable cash from expected non-refundable cost.</x:t>
        </x:r>
      </x:text>
    </x:comment>
    <x:comment ref="D37" authorId="4">
      <x:text>
        <x:r>
          <x:t>[Threaded comment]
Your version of Excel allows you to read this threaded comment; however, any edits to it will get removed if the file is opened in a newer version of Excel. Learn more: https://go.microsoft.com/fwlink/?linkid=870924
Comment:
    Cash rule: enter the actual deposit or service retainer. The model separates expected refundable cash from expected non-refundable cost.</x:t>
        </x:r>
      </x:text>
    </x:comment>
    <x:comment ref="E37" authorId="5">
      <x:text>
        <x:r>
          <x:t>[Threaded comment]
Your version of Excel allows you to read this threaded comment; however, any edits to it will get removed if the file is opened in a newer version of Excel. Learn more: https://go.microsoft.com/fwlink/?linkid=870924
Comment:
    Cash rule: enter the actual deposit or service retainer. The model separates expected refundable cash from expected non-refundable cost.</x:t>
        </x:r>
      </x:text>
    </x:comment>
    <x:comment ref="C47" authorId="6">
      <x:text>
        <x:r>
          <x:t>[Threaded comment]
Your version of Excel allows you to read this threaded comment; however, any edits to it will get removed if the file is opened in a newer version of Excel. Learn more: https://go.microsoft.com/fwlink/?linkid=870924
Comment:
    Stamp-duty rule: use the current IRD calculator or professional advice for the actual agreement. No universal rate is hard-coded.</x:t>
        </x:r>
      </x:text>
    </x:comment>
    <x:comment ref="D47" authorId="7">
      <x:text>
        <x:r>
          <x:t>[Threaded comment]
Your version of Excel allows you to read this threaded comment; however, any edits to it will get removed if the file is opened in a newer version of Excel. Learn more: https://go.microsoft.com/fwlink/?linkid=870924
Comment:
    Stamp-duty rule: use the current IRD calculator or professional advice for the actual agreement. No universal rate is hard-coded.</x:t>
        </x:r>
      </x:text>
    </x:comment>
    <x:comment ref="E47" authorId="8">
      <x:text>
        <x:r>
          <x:t>[Threaded comment]
Your version of Excel allows you to read this threaded comment; however, any edits to it will get removed if the file is opened in a newer version of Excel. Learn more: https://go.microsoft.com/fwlink/?linkid=870924
Comment:
    Stamp-duty rule: use the current IRD calculator or professional advice for the actual agreement. No universal rate is hard-coded.</x:t>
        </x:r>
      </x:text>
    </x:comment>
  </x:commentList>
</x:comments>
</file>

<file path=xl/comments2.xml><?xml version="1.0" encoding="utf-8"?>
<x:comments xmlns:x="http://schemas.openxmlformats.org/spreadsheetml/2006/main">
  <x:authors>
    <x:author>tc={C6C0CD45-5894-E405-BC40-B32F7BD1E8CC}</x:author>
    <x:author>tc={DF6798F2-F7FB-352D-237E-87255A7240AB}</x:author>
    <x:author>tc={82A4922E-F6E4-ED0B-1C0D-3CB584AA1A31}</x:author>
    <x:author>tc={8E1025F3-96FD-FCAC-0B5E-39AE8675AD6C}</x:author>
    <x:author>tc={8A48071F-347C-7C35-C3D5-4DD5F8151832}</x:author>
    <x:author>tc={4D20F934-1A3E-E1B9-196F-7DE07D8FAD4A}</x:author>
    <x:author>tc={1F19B5A4-CD06-505F-8E43-12D866D107D7}</x:author>
    <x:author>tc={FFD4754E-ECBB-5134-5407-C3358F0B8E7D}</x:author>
    <x:author>tc={21CC86A4-18D3-5711-A51F-A2029FD1A1F6}</x:author>
    <x:author>tc={DB3D7560-8FEF-9176-8389-A9A10FCF4852}</x:author>
  </x:authors>
  <x:commentList>
    <x:comment ref="D4" authorId="0">
      <x:text>
        <x:r>
          <x:t>[Threaded comment]
Your version of Excel allows you to read this threaded comment; however, any edits to it will get removed if the file is opened in a newer version of Excel. Learn more: https://go.microsoft.com/fwlink/?linkid=870924
Comment:
    Source: https://www.gov.hk/en/business/supportenterprises/businesstopics/renting.htm</x:t>
        </x:r>
      </x:text>
    </x:comment>
    <x:comment ref="D5" authorId="1">
      <x:text>
        <x:r>
          <x:t>[Threaded comment]
Your version of Excel allows you to read this threaded comment; however, any edits to it will get removed if the file is opened in a newer version of Excel. Learn more: https://go.microsoft.com/fwlink/?linkid=870924
Comment:
    Source: https://www.rvd.gov.hk/doc/en/statistics/full.pdf</x:t>
        </x:r>
      </x:text>
    </x:comment>
    <x:comment ref="D6" authorId="2">
      <x:text>
        <x:r>
          <x:t>[Threaded comment]
Your version of Excel allows you to read this threaded comment; however, any edits to it will get removed if the file is opened in a newer version of Excel. Learn more: https://go.microsoft.com/fwlink/?linkid=870924
Comment:
    Source: https://www.rvd.gov.hk/doc/en/statistics/15_technotes.pdf</x:t>
        </x:r>
      </x:text>
    </x:comment>
    <x:comment ref="D7" authorId="3">
      <x:text>
        <x:r>
          <x:t>[Threaded comment]
Your version of Excel allows you to read this threaded comment; however, any edits to it will get removed if the file is opened in a newer version of Excel. Learn more: https://go.microsoft.com/fwlink/?linkid=870924
Comment:
    Source: https://www.rvd.gov.hk/en/our_services/calculator.html</x:t>
        </x:r>
      </x:text>
    </x:comment>
    <x:comment ref="D8" authorId="4">
      <x:text>
        <x:r>
          <x:t>[Threaded comment]
Your version of Excel allows you to read this threaded comment; however, any edits to it will get removed if the file is opened in a newer version of Excel. Learn more: https://go.microsoft.com/fwlink/?linkid=870924
Comment:
    Source: https://www.ird.gov.hk/eng/ese/sd_comp/sdta.htm</x:t>
        </x:r>
      </x:text>
    </x:comment>
    <x:comment ref="D9" authorId="5">
      <x:text>
        <x:r>
          <x:t>[Threaded comment]
Your version of Excel allows you to read this threaded comment; however, any edits to it will get removed if the file is opened in a newer version of Excel. Learn more: https://go.microsoft.com/fwlink/?linkid=870924
Comment:
    Source: https://www.jll.com/en-hk/guides/apac-fit-out-costs-guide</x:t>
        </x:r>
      </x:text>
    </x:comment>
    <x:comment ref="D10" authorId="6">
      <x:text>
        <x:r>
          <x:t>[Threaded comment]
Your version of Excel allows you to read this threaded comment; however, any edits to it will get removed if the file is opened in a newer version of Excel. Learn more: https://go.microsoft.com/fwlink/?linkid=870924
Comment:
    Source: https://assets.regus.com/terms-and-conditions/en-gb-global-terms-and-conditions.pdf</x:t>
        </x:r>
      </x:text>
    </x:comment>
    <x:comment ref="D11" authorId="7">
      <x:text>
        <x:r>
          <x:t>[Threaded comment]
Your version of Excel allows you to read this threaded comment; however, any edits to it will get removed if the file is opened in a newer version of Excel. Learn more: https://go.microsoft.com/fwlink/?linkid=870924
Comment:
    Source: https://myofficeasia.sharepoint.com/sites/MyOfficeAsiaHub/_layouts/15/Doc.aspx?sourcedoc=%7BA9503A30-B0AD-460E-A1FC-AD8039B9C625%7D</x:t>
        </x:r>
      </x:text>
    </x:comment>
    <x:comment ref="D12" authorId="8">
      <x:text>
        <x:r>
          <x:t>[Threaded comment]
Your version of Excel allows you to read this threaded comment; however, any edits to it will get removed if the file is opened in a newer version of Excel. Learn more: https://go.microsoft.com/fwlink/?linkid=870924
Comment:
    Source: https://myofficeasia.sharepoint.com/sites/MyOfficeAsiaHub/_layouts/15/Doc.aspx?sourcedoc=%7B663B531C-9135-453E-9949-E3909ED39F7F%7D</x:t>
        </x:r>
      </x:text>
    </x:comment>
    <x:comment ref="D13" authorId="9">
      <x:text>
        <x:r>
          <x:t>[Threaded comment]
Your version of Excel allows you to read this threaded comment; however, any edits to it will get removed if the file is opened in a newer version of Excel. Learn more: https://go.microsoft.com/fwlink/?linkid=870924
Comment:
    Source: Internal read-only catalogue; public method owned by Article 01</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HK$#,##0;[Red]-HK$#,##0;&quot;–&quot;"/>
    <x:numFmt numFmtId="201" formatCode="0;[Red]-0;&quot;–&quot;"/>
    <x:numFmt numFmtId="202" formatCode="yyyy-mm-dd"/>
    <x:numFmt numFmtId="203" formatCode="0"/>
    <x:numFmt numFmtId="204" formatCode="0.0%"/>
  </x:numFmts>
  <x:fonts count="18">
    <x:font>
      <x:sz val="11"/>
      <x:name val="Carlito"/>
    </x:font>
    <x:font>
      <x:b/>
      <x:sz val="18"/>
      <x:color rgb="FFFFFFFF"/>
      <x:name val="Carlito"/>
    </x:font>
    <x:font>
      <x:b/>
      <x:sz val="11"/>
      <x:color rgb="FFFFFFFF"/>
      <x:name val="Carlito"/>
    </x:font>
    <x:font>
      <x:sz val="10"/>
      <x:color rgb="FF111827"/>
      <x:name val="Carlito"/>
    </x:font>
    <x:font>
      <x:b/>
      <x:sz val="11"/>
      <x:color rgb="FF15803D"/>
      <x:name val="Carlito"/>
    </x:font>
    <x:font>
      <x:i/>
      <x:sz val="11"/>
      <x:color rgb="FF111827"/>
      <x:name val="Carlito"/>
    </x:font>
    <x:font>
      <x:b/>
      <x:sz val="12"/>
      <x:color rgb="FF15803D"/>
      <x:name val="Carlito"/>
    </x:font>
    <x:font>
      <x:i/>
      <x:sz val="11"/>
      <x:color rgb="FF475569"/>
      <x:name val="Carlito"/>
    </x:font>
    <x:font>
      <x:sz val="11"/>
      <x:color rgb="FF1D4ED8"/>
      <x:name val="Carlito"/>
    </x:font>
    <x:font>
      <x:b/>
      <x:sz val="10"/>
      <x:color rgb="FFFFFFFF"/>
      <x:name val="Aptos"/>
    </x:font>
    <x:font>
      <x:sz val="10"/>
      <x:name val="Aptos"/>
    </x:font>
    <x:font>
      <x:sz val="10"/>
      <x:color rgb="FF1D4ED8"/>
      <x:name val="Aptos"/>
    </x:font>
    <x:font>
      <x:b/>
      <x:sz val="10"/>
      <x:color rgb="FF15803D"/>
      <x:name val="Aptos"/>
    </x:font>
    <x:font>
      <x:sz val="11"/>
      <x:color rgb="FF15803D"/>
      <x:name val="Carlito"/>
    </x:font>
    <x:font>
      <x:sz val="11"/>
      <x:color rgb="FF111827"/>
      <x:name val="Carlito"/>
    </x:font>
    <x:font>
      <x:b/>
      <x:sz val="11"/>
      <x:color rgb="FFB45309"/>
      <x:name val="Carlito"/>
    </x:font>
    <x:font>
      <x:b/>
      <x:sz val="18"/>
      <x:color rgb="FFFFFFFF"/>
      <x:name val="Aptos Display"/>
    </x:font>
    <x:font>
      <x:b/>
      <x:sz val="11"/>
      <x:color rgb="FF166534"/>
      <x:name val="Carlito"/>
    </x:font>
  </x:fonts>
  <x:fills count="12">
    <x:fill>
      <x:patternFill patternType="none"/>
    </x:fill>
    <x:fill>
      <x:patternFill patternType="gray125"/>
    </x:fill>
    <x:fill>
      <x:patternFill patternType="solid">
        <x:fgColor rgb="FF17324D"/>
      </x:patternFill>
    </x:fill>
    <x:fill>
      <x:patternFill patternType="solid">
        <x:fgColor rgb="FF0F766E"/>
      </x:patternFill>
    </x:fill>
    <x:fill>
      <x:patternFill patternType="solid">
        <x:fgColor rgb="FFF8FAFC"/>
      </x:patternFill>
    </x:fill>
    <x:fill>
      <x:patternFill patternType="solid">
        <x:fgColor rgb="FFDDF3F0"/>
      </x:patternFill>
    </x:fill>
    <x:fill>
      <x:patternFill patternType="solid">
        <x:fgColor rgb="FFFFF4CC"/>
      </x:patternFill>
    </x:fill>
    <x:fill>
      <x:patternFill patternType="solid">
        <x:fgColor rgb="FF234A69"/>
      </x:patternFill>
    </x:fill>
    <x:fill>
      <x:patternFill patternType="solid">
        <x:fgColor rgb="FFFEF3C7"/>
      </x:patternFill>
    </x:fill>
    <x:fill>
      <x:patternFill patternType="solid">
        <x:fgColor rgb="FFFEE2E2"/>
      </x:patternFill>
    </x:fill>
    <x:fill>
      <x:patternFill patternType="solid">
        <x:fgColor rgb="FFDCFCE7"/>
      </x:patternFill>
    </x:fill>
    <x:fill>
      <x:patternFill patternType="solid">
        <x:fgColor rgb="FFFEF3C7"/>
      </x:patternFill>
    </x:fill>
  </x:fills>
  <x:borders count="2">
    <x:border/>
    <x:border>
      <x:left style="thin">
        <x:color rgb="FFE2E8F0"/>
      </x:left>
      <x:right style="thin">
        <x:color rgb="FFE2E8F0"/>
      </x:right>
      <x:top style="thin">
        <x:color rgb="FFE2E8F0"/>
      </x:top>
      <x:bottom style="thin">
        <x:color rgb="FFE2E8F0"/>
      </x:bottom>
    </x:border>
  </x:borders>
  <x:cellStyleXfs count="1">
    <x:xf numFmtId="0" fontId="0" fillId="0" borderId="0"/>
  </x:cellStyleXfs>
  <x:cellXfs count="7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0" fillId="0" borderId="1" xfId="0" applyNumberFormat="1" applyFont="1" applyFill="1" applyBorder="1"/>
    <x:xf numFmtId="0" fontId="0" fillId="0" borderId="1" xfId="0" applyNumberFormat="1" applyFont="1" applyFill="1" applyBorder="1" applyAlignment="1">
      <x:alignment vertical="top"/>
    </x:xf>
    <x:xf numFmtId="0" fontId="0" fillId="0" borderId="1" xfId="0" applyNumberFormat="1" applyFont="1" applyFill="1" applyBorder="1" applyAlignment="1">
      <x:alignment vertical="top" wrapText="1"/>
    </x:xf>
    <x:xf numFmtId="0" fontId="0"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vertical="center" wrapText="1"/>
    </x:xf>
    <x:xf numFmtId="0" fontId="0" fillId="7" borderId="0" xfId="0" applyNumberFormat="1" applyFont="1" applyFill="1" applyBorder="1"/>
    <x:xf numFmtId="0" fontId="2" fillId="7" borderId="0" xfId="0" applyNumberFormat="1" applyFont="1" applyFill="1" applyBorder="1"/>
    <x:xf numFmtId="0" fontId="2" fillId="7" borderId="0" xfId="0" applyNumberFormat="1" applyFont="1" applyFill="1" applyBorder="1" applyAlignment="1">
      <x:alignment wrapText="1"/>
    </x:xf>
    <x:xf numFmtId="0" fontId="2" fillId="7" borderId="0" xfId="0" applyNumberFormat="1" applyFont="1" applyFill="1" applyBorder="1" applyAlignment="1">
      <x:alignment vertical="center" wrapText="1"/>
    </x:xf>
    <x:xf numFmtId="0" fontId="2" fillId="7" borderId="1" xfId="0" applyNumberFormat="1" applyFont="1" applyFill="1" applyBorder="1" applyAlignment="1">
      <x:alignment vertical="center" wrapText="1"/>
    </x:xf>
    <x:xf numFmtId="200" fontId="4" fillId="5" borderId="1" xfId="0" applyNumberFormat="1" applyFont="1" applyFill="1" applyBorder="1" applyAlignment="1">
      <x:alignment vertical="top" wrapText="1"/>
    </x:xf>
    <x:xf numFmtId="201" fontId="4" fillId="5" borderId="1"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6" fillId="5" borderId="1" xfId="0" applyNumberFormat="1" applyFont="1" applyFill="1" applyBorder="1" applyAlignment="1">
      <x:alignment wrapText="1"/>
    </x:xf>
    <x:xf numFmtId="0" fontId="6" fillId="5" borderId="1" xfId="0" applyNumberFormat="1" applyFont="1" applyFill="1" applyBorder="1" applyAlignment="1">
      <x:alignment vertical="center" wrapText="1"/>
    </x:xf>
    <x:xf numFmtId="0" fontId="7" fillId="4" borderId="0" xfId="0" applyNumberFormat="1" applyFont="1" applyFill="1" applyBorder="1"/>
    <x:xf numFmtId="0" fontId="7" fillId="4" borderId="0" xfId="0" applyNumberFormat="1" applyFont="1" applyFill="1" applyBorder="1" applyAlignment="1">
      <x:alignment wrapText="1"/>
    </x:xf>
    <x:xf numFmtId="0" fontId="7" fillId="4" borderId="0" xfId="0" applyNumberFormat="1" applyFont="1" applyFill="1" applyBorder="1" applyAlignment="1">
      <x:alignment vertical="center" wrapText="1"/>
    </x:xf>
    <x:xf numFmtId="0" fontId="8" fillId="6" borderId="0" xfId="0" applyNumberFormat="1" applyFont="1" applyFill="1" applyBorder="1"/>
    <x:xf numFmtId="0" fontId="8" fillId="6" borderId="1" xfId="0" applyNumberFormat="1" applyFont="1" applyFill="1" applyBorder="1"/>
    <x:xf numFmtId="0" fontId="8" fillId="6" borderId="1" xfId="0" applyNumberFormat="1" applyFont="1" applyFill="1" applyBorder="1" applyAlignment="1">
      <x:alignment wrapText="1"/>
    </x:xf>
    <x:xf numFmtId="202" fontId="8" fillId="6" borderId="1" xfId="0" applyNumberFormat="1" applyFont="1" applyFill="1" applyBorder="1" applyAlignment="1">
      <x:alignment wrapText="1"/>
    </x:xf>
    <x:xf numFmtId="203" fontId="8" fillId="6" borderId="1" xfId="0" applyNumberFormat="1" applyFont="1" applyFill="1" applyBorder="1" applyAlignment="1">
      <x:alignment wrapText="1"/>
    </x:xf>
    <x:xf numFmtId="0" fontId="8" fillId="4" borderId="0" xfId="0" applyNumberFormat="1" applyFont="1" applyFill="1" applyBorder="1"/>
    <x:xf numFmtId="0" fontId="8" fillId="4" borderId="1" xfId="0" applyNumberFormat="1" applyFont="1" applyFill="1" applyBorder="1"/>
    <x:xf numFmtId="0" fontId="8" fillId="4" borderId="1" xfId="0" applyNumberFormat="1" applyFont="1" applyFill="1" applyBorder="1" applyAlignment="1">
      <x:alignment wrapText="1"/>
    </x:xf>
    <x:xf numFmtId="200" fontId="8" fillId="6" borderId="1" xfId="0" applyNumberFormat="1" applyFont="1" applyFill="1" applyBorder="1" applyAlignment="1">
      <x:alignment wrapText="1"/>
    </x:xf>
    <x:xf numFmtId="204" fontId="8" fillId="6" borderId="1" xfId="0" applyNumberFormat="1" applyFont="1" applyFill="1" applyBorder="1" applyAlignment="1">
      <x:alignment wrapText="1"/>
    </x:xf>
    <x:xf numFmtId="200" fontId="4" fillId="5" borderId="1" xfId="0" applyNumberFormat="1" applyFont="1" applyFill="1" applyBorder="1" applyAlignment="1">
      <x:alignment wrapText="1"/>
    </x:xf>
    <x:xf numFmtId="201" fontId="4" fillId="5" borderId="1" xfId="0" applyNumberFormat="1" applyFont="1" applyFill="1" applyBorder="1" applyAlignment="1">
      <x:alignment wrapText="1"/>
    </x:xf>
    <x:xf numFmtId="0" fontId="9" fillId="2" borderId="0" xfId="0" applyNumberFormat="1" applyFont="1" applyFill="1" applyBorder="1" applyAlignment="1">
      <x:alignment vertical="center" wrapText="1"/>
    </x:xf>
    <x:xf numFmtId="0" fontId="9" fillId="7" borderId="1" xfId="0" applyNumberFormat="1" applyFont="1" applyFill="1" applyBorder="1" applyAlignment="1">
      <x:alignment vertical="center" wrapText="1"/>
    </x:xf>
    <x:xf numFmtId="0" fontId="9" fillId="3" borderId="0" xfId="0" applyNumberFormat="1" applyFont="1" applyFill="1" applyBorder="1" applyAlignment="1">
      <x:alignment vertical="center"/>
    </x:xf>
    <x:xf numFmtId="0" fontId="10" fillId="0" borderId="1" xfId="0" applyNumberFormat="1" applyFont="1" applyFill="1" applyBorder="1" applyAlignment="1">
      <x:alignment vertical="top" wrapText="1"/>
    </x:xf>
    <x:xf numFmtId="0" fontId="11" fillId="6" borderId="1" xfId="0" applyNumberFormat="1" applyFont="1" applyFill="1" applyBorder="1" applyAlignment="1">
      <x:alignment wrapText="1"/>
    </x:xf>
    <x:xf numFmtId="0" fontId="10" fillId="0" borderId="0" xfId="0" applyNumberFormat="1" applyFont="1" applyFill="1" applyBorder="1"/>
    <x:xf numFmtId="202" fontId="11" fillId="6" borderId="1" xfId="0" applyNumberFormat="1" applyFont="1" applyFill="1" applyBorder="1" applyAlignment="1">
      <x:alignment wrapText="1"/>
    </x:xf>
    <x:xf numFmtId="203" fontId="11" fillId="6" borderId="1" xfId="0" applyNumberFormat="1" applyFont="1" applyFill="1" applyBorder="1" applyAlignment="1">
      <x:alignment wrapText="1"/>
    </x:xf>
    <x:xf numFmtId="0" fontId="11" fillId="4" borderId="1" xfId="0" applyNumberFormat="1" applyFont="1" applyFill="1" applyBorder="1" applyAlignment="1">
      <x:alignment wrapText="1"/>
    </x:xf>
    <x:xf numFmtId="200" fontId="11" fillId="6" borderId="1" xfId="0" applyNumberFormat="1" applyFont="1" applyFill="1" applyBorder="1" applyAlignment="1">
      <x:alignment wrapText="1"/>
    </x:xf>
    <x:xf numFmtId="204" fontId="11" fillId="6" borderId="1" xfId="0" applyNumberFormat="1" applyFont="1" applyFill="1" applyBorder="1" applyAlignment="1">
      <x:alignment wrapText="1"/>
    </x:xf>
    <x:xf numFmtId="200" fontId="12" fillId="5" borderId="1" xfId="0" applyNumberFormat="1" applyFont="1" applyFill="1" applyBorder="1" applyAlignment="1">
      <x:alignment wrapText="1"/>
    </x:xf>
    <x:xf numFmtId="201" fontId="12" fillId="5" borderId="1" xfId="0" applyNumberFormat="1" applyFont="1" applyFill="1" applyBorder="1" applyAlignment="1">
      <x:alignment wrapText="1"/>
    </x:xf>
    <x:xf numFmtId="0" fontId="12" fillId="5" borderId="1" xfId="0" applyNumberFormat="1" applyFont="1" applyFill="1" applyBorder="1" applyAlignment="1">
      <x:alignment wrapText="1"/>
    </x:xf>
    <x:xf numFmtId="0" fontId="13" fillId="0" borderId="1" xfId="0" applyNumberFormat="1" applyFont="1" applyFill="1" applyBorder="1" applyAlignment="1">
      <x:alignment vertical="top" wrapText="1"/>
    </x:xf>
    <x:xf numFmtId="0" fontId="14" fillId="0" borderId="1" xfId="0" applyNumberFormat="1" applyFont="1" applyFill="1" applyBorder="1" applyAlignment="1">
      <x:alignment vertical="top" wrapText="1"/>
    </x:xf>
    <x:xf numFmtId="202" fontId="13" fillId="0" borderId="1" xfId="0" applyNumberFormat="1" applyFont="1" applyFill="1" applyBorder="1" applyAlignment="1">
      <x:alignment vertical="top" wrapText="1"/>
    </x:xf>
    <x:xf numFmtId="201" fontId="13" fillId="0" borderId="1" xfId="0" applyNumberFormat="1" applyFont="1" applyFill="1" applyBorder="1" applyAlignment="1">
      <x:alignment vertical="top" wrapText="1"/>
    </x:xf>
    <x:xf numFmtId="200" fontId="14" fillId="0" borderId="1" xfId="0" applyNumberFormat="1" applyFont="1" applyFill="1" applyBorder="1" applyAlignment="1">
      <x:alignment vertical="top" wrapText="1"/>
    </x:xf>
    <x:xf numFmtId="0" fontId="0" fillId="8" borderId="1" xfId="0" applyNumberFormat="1" applyFont="1" applyFill="1" applyBorder="1" applyAlignment="1">
      <x:alignment vertical="top" wrapText="1"/>
    </x:xf>
    <x:xf numFmtId="0" fontId="15" fillId="8" borderId="1" xfId="0" applyNumberFormat="1" applyFont="1" applyFill="1" applyBorder="1" applyAlignment="1">
      <x:alignment vertical="top" wrapText="1"/>
    </x:xf>
    <x:xf numFmtId="0" fontId="0" fillId="4" borderId="1" xfId="0" applyNumberFormat="1" applyFont="1" applyFill="1" applyBorder="1" applyAlignment="1">
      <x:alignment vertical="top" wrapText="1"/>
    </x:xf>
    <x:xf numFmtId="0" fontId="0" fillId="9" borderId="1"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16" fillId="2" borderId="0" xfId="0" applyNumberFormat="1" applyFont="1" applyFill="1" applyBorder="1" applyAlignment="1">
      <x:alignment vertical="center" wrapText="1"/>
    </x:xf>
    <x:xf numFmtId="0" fontId="15" fillId="10" borderId="1" xfId="0" applyNumberFormat="1" applyFont="1" applyFill="1" applyBorder="1" applyAlignment="1">
      <x:alignment vertical="top" wrapText="1"/>
    </x:xf>
    <x:xf numFmtId="0" fontId="17" fillId="10" borderId="1" xfId="0" applyNumberFormat="1" applyFont="1" applyFill="1" applyBorder="1" applyAlignment="1">
      <x:alignment vertical="top" wrapText="1"/>
    </x:xf>
    <x:xf numFmtId="0" fontId="0" fillId="11" borderId="1" xfId="0" applyNumberFormat="1" applyFont="1" applyFill="1" applyBorder="1" applyAlignment="1">
      <x:alignment vertical="top" wrapText="1"/>
    </x:xf>
    <x:xf numFmtId="0" fontId="15" fillId="11" borderId="1" xfId="0" applyNumberFormat="1" applyFont="1" applyFill="1" applyBorder="1" applyAlignment="1">
      <x:alignment vertical="top" wrapText="1"/>
    </x:xf>
  </x:cellXfs>
  <x:cellStyles count="1">
    <x:cellStyle name="Normal" xfId="0"/>
  </x:cellStyles>
  <x:dxfs count="30">
    <x:dxf>
      <x:font>
        <x:b/>
        <x:color rgb="FF15803D"/>
      </x:font>
      <x:fill>
        <x:patternFill>
          <x:bgColor rgb="FFDCFCE7"/>
        </x:patternFill>
      </x:fill>
    </x:dxf>
    <x:dxf>
      <x:font>
        <x:b/>
        <x:color rgb="FF15803D"/>
      </x:font>
      <x:fill>
        <x:patternFill>
          <x:bgColor rgb="FFDCFCE7"/>
        </x:patternFill>
      </x:fill>
    </x:dxf>
    <x:dxf>
      <x:font>
        <x:b/>
        <x:color rgb="FFB45309"/>
      </x:font>
      <x:fill>
        <x:patternFill>
          <x:bgColor rgb="FFFEF3C7"/>
        </x:patternFill>
      </x:fill>
    </x:dxf>
    <x:dxf>
      <x:font>
        <x:b/>
        <x:color rgb="FFB91C1C"/>
      </x:font>
      <x:fill>
        <x:patternFill>
          <x:bgColor rgb="FFFEE2E2"/>
        </x:patternFill>
      </x:fill>
    </x:dxf>
    <x:dxf>
      <x:font>
        <x:b/>
        <x:color rgb="FFB91C1C"/>
      </x:font>
      <x:fill>
        <x:patternFill>
          <x:bgColor rgb="FFFEE2E2"/>
        </x:patternFill>
      </x:fill>
    </x:dxf>
    <x:dxf>
      <x:font>
        <x:b/>
        <x:color rgb="FF15803D"/>
      </x:font>
      <x:fill>
        <x:patternFill>
          <x:bgColor rgb="FFDCFCE7"/>
        </x:patternFill>
      </x:fill>
    </x:dxf>
    <x:dxf>
      <x:font>
        <x:b/>
        <x:color rgb="FF15803D"/>
      </x:font>
      <x:fill>
        <x:patternFill>
          <x:bgColor rgb="FFDCFCE7"/>
        </x:patternFill>
      </x:fill>
    </x:dxf>
    <x:dxf>
      <x:font>
        <x:b/>
        <x:color rgb="FFB45309"/>
      </x:font>
      <x:fill>
        <x:patternFill>
          <x:bgColor rgb="FFFEF3C7"/>
        </x:patternFill>
      </x:fill>
    </x:dxf>
    <x:dxf>
      <x:font>
        <x:b/>
        <x:color rgb="FFB91C1C"/>
      </x:font>
      <x:fill>
        <x:patternFill>
          <x:bgColor rgb="FFFEE2E2"/>
        </x:patternFill>
      </x:fill>
    </x:dxf>
    <x:dxf>
      <x:font>
        <x:b/>
        <x:color rgb="FFB91C1C"/>
      </x:font>
      <x:fill>
        <x:patternFill>
          <x:bgColor rgb="FFFEE2E2"/>
        </x:patternFill>
      </x:fill>
    </x:dxf>
    <x:dxf>
      <x:font>
        <x:b/>
        <x:color rgb="FF15803D"/>
      </x:font>
      <x:fill>
        <x:patternFill>
          <x:bgColor rgb="FFDCFCE7"/>
        </x:patternFill>
      </x:fill>
    </x:dxf>
    <x:dxf>
      <x:font>
        <x:b/>
        <x:color rgb="FF15803D"/>
      </x:font>
      <x:fill>
        <x:patternFill>
          <x:bgColor rgb="FFDCFCE7"/>
        </x:patternFill>
      </x:fill>
    </x:dxf>
    <x:dxf>
      <x:font>
        <x:b/>
        <x:color rgb="FFB45309"/>
      </x:font>
      <x:fill>
        <x:patternFill>
          <x:bgColor rgb="FFFEF3C7"/>
        </x:patternFill>
      </x:fill>
    </x:dxf>
    <x:dxf>
      <x:font>
        <x:b/>
        <x:color rgb="FFB91C1C"/>
      </x:font>
      <x:fill>
        <x:patternFill>
          <x:bgColor rgb="FFFEE2E2"/>
        </x:patternFill>
      </x:fill>
    </x:dxf>
    <x:dxf>
      <x:font>
        <x:b/>
        <x:color rgb="FFB91C1C"/>
      </x:font>
      <x:fill>
        <x:patternFill>
          <x:bgColor rgb="FFFEE2E2"/>
        </x:patternFill>
      </x:fill>
    </x:dxf>
    <x:dxf>
      <x:font>
        <x:b/>
        <x:color rgb="FF15803D"/>
      </x:font>
      <x:fill>
        <x:patternFill>
          <x:bgColor rgb="FFDCFCE7"/>
        </x:patternFill>
      </x:fill>
    </x:dxf>
    <x:dxf>
      <x:font>
        <x:b/>
        <x:color rgb="FF15803D"/>
      </x:font>
      <x:fill>
        <x:patternFill>
          <x:bgColor rgb="FFDCFCE7"/>
        </x:patternFill>
      </x:fill>
    </x:dxf>
    <x:dxf>
      <x:font>
        <x:b/>
        <x:color rgb="FFB45309"/>
      </x:font>
      <x:fill>
        <x:patternFill>
          <x:bgColor rgb="FFFEF3C7"/>
        </x:patternFill>
      </x:fill>
    </x:dxf>
    <x:dxf>
      <x:font>
        <x:b/>
        <x:color rgb="FFB91C1C"/>
      </x:font>
      <x:fill>
        <x:patternFill>
          <x:bgColor rgb="FFFEE2E2"/>
        </x:patternFill>
      </x:fill>
    </x:dxf>
    <x:dxf>
      <x:font>
        <x:b/>
        <x:color rgb="FFB91C1C"/>
      </x:font>
      <x:fill>
        <x:patternFill>
          <x:bgColor rgb="FFFEE2E2"/>
        </x:patternFill>
      </x:fill>
    </x:dxf>
    <x:dxf>
      <x:font>
        <x:b/>
        <x:color rgb="FF15803D"/>
      </x:font>
      <x:fill>
        <x:patternFill>
          <x:bgColor rgb="FFDCFCE7"/>
        </x:patternFill>
      </x:fill>
    </x:dxf>
    <x:dxf>
      <x:font>
        <x:b/>
        <x:color rgb="FF15803D"/>
      </x:font>
      <x:fill>
        <x:patternFill>
          <x:bgColor rgb="FFDCFCE7"/>
        </x:patternFill>
      </x:fill>
    </x:dxf>
    <x:dxf>
      <x:font>
        <x:b/>
        <x:color rgb="FFB45309"/>
      </x:font>
      <x:fill>
        <x:patternFill>
          <x:bgColor rgb="FFFEF3C7"/>
        </x:patternFill>
      </x:fill>
    </x:dxf>
    <x:dxf>
      <x:font>
        <x:b/>
        <x:color rgb="FFB91C1C"/>
      </x:font>
      <x:fill>
        <x:patternFill>
          <x:bgColor rgb="FFFEE2E2"/>
        </x:patternFill>
      </x:fill>
    </x:dxf>
    <x:dxf>
      <x:font>
        <x:b/>
        <x:color rgb="FFB91C1C"/>
      </x:font>
      <x:fill>
        <x:patternFill>
          <x:bgColor rgb="FFFEE2E2"/>
        </x:patternFill>
      </x:fill>
    </x:dxf>
    <x:dxf>
      <x:font>
        <x:b/>
        <x:color rgb="FF15803D"/>
      </x:font>
      <x:fill>
        <x:patternFill>
          <x:bgColor rgb="FFDCFCE7"/>
        </x:patternFill>
      </x:fill>
    </x:dxf>
    <x:dxf>
      <x:font>
        <x:b/>
        <x:color rgb="FF15803D"/>
      </x:font>
      <x:fill>
        <x:patternFill>
          <x:bgColor rgb="FFDCFCE7"/>
        </x:patternFill>
      </x:fill>
    </x:dxf>
    <x:dxf>
      <x:font>
        <x:b/>
        <x:color rgb="FFB45309"/>
      </x:font>
      <x:fill>
        <x:patternFill>
          <x:bgColor rgb="FFFEF3C7"/>
        </x:patternFill>
      </x:fill>
    </x:dxf>
    <x:dxf>
      <x:font>
        <x:b/>
        <x:color rgb="FFB91C1C"/>
      </x:font>
      <x:fill>
        <x:patternFill>
          <x:bgColor rgb="FFFEE2E2"/>
        </x:patternFill>
      </x:fill>
    </x:dxf>
    <x:dxf>
      <x:font>
        <x:b/>
        <x:color rgb="FFB91C1C"/>
      </x:font>
      <x:fill>
        <x:patternFill>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a0c78f0b5464568" /><Relationship Type="http://schemas.openxmlformats.org/officeDocument/2006/relationships/theme" Target="/xl/theme/theme1.xml" Id="Ra208ee29b5ca449a" /><Relationship Type="http://schemas.openxmlformats.org/officeDocument/2006/relationships/sharedStrings" Target="/xl/sharedStrings.xml" Id="R1f11ee7983bb48fc" /><Relationship Type="http://schemas.openxmlformats.org/officeDocument/2006/relationships/worksheet" Target="/xl/worksheets/sheet1.xml" Id="R94ebcfada9db4d95" /><Relationship Type="http://schemas.openxmlformats.org/officeDocument/2006/relationships/worksheet" Target="/xl/worksheets/sheet2.xml" Id="Re3b0cce7ef184641" /><Relationship Type="http://schemas.openxmlformats.org/officeDocument/2006/relationships/worksheet" Target="/xl/worksheets/sheet3.xml" Id="R0ac4034cab704a8f" /><Relationship Type="http://schemas.openxmlformats.org/officeDocument/2006/relationships/worksheet" Target="/xl/worksheets/sheet4.xml" Id="R72b06e74b44548c6" /><Relationship Type="http://schemas.openxmlformats.org/officeDocument/2006/relationships/worksheet" Target="/xl/worksheets/sheet5.xml" Id="Rb2388bae193f4318" /><Relationship Type="http://schemas.openxmlformats.org/officeDocument/2006/relationships/worksheet" Target="/xl/worksheets/sheet6.xml" Id="R0318b4607eb2426c" /><Relationship Type="http://schemas.microsoft.com/office/2017/10/relationships/person" Target="/xl/persons/person.xml" Id="R1030650f07764884" /></Relationships>
</file>

<file path=xl/persons/person.xml><?xml version="1.0" encoding="utf-8"?>
<xltc:personList xmlns:xltc="http://schemas.microsoft.com/office/spreadsheetml/2018/threadedcomments">
  <xltc:person displayName="My Office Asia research model" id="{50503622-618C-4110-BA4F-980AC843DF38}"/>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C25" dT="2026-08-09T10:35:34.119" personId="{50503622-618C-4110-BA4F-980AC843DF38}" id="{284216A3-1DCC-B5D0-806B-A05ABADCAAF1}">
    <xltc:text>Source rule: enter the exact current proposal amount for the named option. Public RVD averages and MOA catalogue prices are screening references only.</xltc:text>
  </xltc:threadedComment>
  <xltc:threadedComment ref="D25" dT="2026-08-09T10:35:34.119" personId="{50503622-618C-4110-BA4F-980AC843DF38}" id="{8D2234D5-6BB6-737A-8D65-372B21F8C3F3}">
    <xltc:text>Source rule: enter the exact current proposal amount for the named option. Public RVD averages and MOA catalogue prices are screening references only.</xltc:text>
  </xltc:threadedComment>
  <xltc:threadedComment ref="E25" dT="2026-08-09T10:35:34.119" personId="{50503622-618C-4110-BA4F-980AC843DF38}" id="{6813A278-152A-D258-C157-66F7445F9175}">
    <xltc:text>Source rule: enter the exact current proposal amount for the named option. Public RVD averages and MOA catalogue prices are screening references only.</xltc:text>
  </xltc:threadedComment>
  <xltc:threadedComment ref="C37" dT="2026-08-09T10:35:34.119" personId="{50503622-618C-4110-BA4F-980AC843DF38}" id="{5F5AF50B-DCA6-4FAB-278C-1FD7D2D40553}">
    <xltc:text>Cash rule: enter the actual deposit or service retainer. The model separates expected refundable cash from expected non-refundable cost.</xltc:text>
  </xltc:threadedComment>
  <xltc:threadedComment ref="D37" dT="2026-08-09T10:35:34.119" personId="{50503622-618C-4110-BA4F-980AC843DF38}" id="{73109733-5963-879A-18FD-4B8A765D1110}">
    <xltc:text>Cash rule: enter the actual deposit or service retainer. The model separates expected refundable cash from expected non-refundable cost.</xltc:text>
  </xltc:threadedComment>
  <xltc:threadedComment ref="E37" dT="2026-08-09T10:35:34.119" personId="{50503622-618C-4110-BA4F-980AC843DF38}" id="{8519D174-A1DD-68E9-27D6-4F816BEEEC31}">
    <xltc:text>Cash rule: enter the actual deposit or service retainer. The model separates expected refundable cash from expected non-refundable cost.</xltc:text>
  </xltc:threadedComment>
  <xltc:threadedComment ref="C47" dT="2026-08-09T10:35:34.119" personId="{50503622-618C-4110-BA4F-980AC843DF38}" id="{1F87A810-2926-5C01-3571-E34F63F33992}">
    <xltc:text>Stamp-duty rule: use the current IRD calculator or professional advice for the actual agreement. No universal rate is hard-coded.</xltc:text>
  </xltc:threadedComment>
  <xltc:threadedComment ref="D47" dT="2026-08-09T10:35:34.119" personId="{50503622-618C-4110-BA4F-980AC843DF38}" id="{2603F9FD-1E44-1B3A-993C-69E14DE11A46}">
    <xltc:text>Stamp-duty rule: use the current IRD calculator or professional advice for the actual agreement. No universal rate is hard-coded.</xltc:text>
  </xltc:threadedComment>
  <xltc:threadedComment ref="E47" dT="2026-08-09T10:35:34.119" personId="{50503622-618C-4110-BA4F-980AC843DF38}" id="{7FA05105-3517-7C07-DB23-3A63C623772F}">
    <xltc:text>Stamp-duty rule: use the current IRD calculator or professional advice for the actual agreement. No universal rate is hard-coded.</xltc:text>
  </xltc:threadedComment>
</xltc:ThreadedComments>
</file>

<file path=xl/threadedcomments/threadedcomment2.xml><?xml version="1.0" encoding="utf-8"?>
<xltc:ThreadedComments xmlns:xltc="http://schemas.microsoft.com/office/spreadsheetml/2018/threadedcomments">
  <xltc:threadedComment ref="D4" dT="2026-08-09T10:35:34.153" personId="{50503622-618C-4110-BA4F-980AC843DF38}" id="{C6C0CD45-5894-E405-BC40-B32F7BD1E8CC}">
    <xltc:text>Source: https://www.gov.hk/en/business/supportenterprises/businesstopics/renting.htm</xltc:text>
  </xltc:threadedComment>
  <xltc:threadedComment ref="D5" dT="2026-08-09T10:35:34.153" personId="{50503622-618C-4110-BA4F-980AC843DF38}" id="{DF6798F2-F7FB-352D-237E-87255A7240AB}">
    <xltc:text>Source: https://www.rvd.gov.hk/doc/en/statistics/full.pdf</xltc:text>
  </xltc:threadedComment>
  <xltc:threadedComment ref="D6" dT="2026-08-09T10:35:34.153" personId="{50503622-618C-4110-BA4F-980AC843DF38}" id="{82A4922E-F6E4-ED0B-1C0D-3CB584AA1A31}">
    <xltc:text>Source: https://www.rvd.gov.hk/doc/en/statistics/15_technotes.pdf</xltc:text>
  </xltc:threadedComment>
  <xltc:threadedComment ref="D7" dT="2026-08-09T10:35:34.153" personId="{50503622-618C-4110-BA4F-980AC843DF38}" id="{8E1025F3-96FD-FCAC-0B5E-39AE8675AD6C}">
    <xltc:text>Source: https://www.rvd.gov.hk/en/our_services/calculator.html</xltc:text>
  </xltc:threadedComment>
  <xltc:threadedComment ref="D8" dT="2026-08-09T10:35:34.153" personId="{50503622-618C-4110-BA4F-980AC843DF38}" id="{8A48071F-347C-7C35-C3D5-4DD5F8151832}">
    <xltc:text>Source: https://www.ird.gov.hk/eng/ese/sd_comp/sdta.htm</xltc:text>
  </xltc:threadedComment>
  <xltc:threadedComment ref="D9" dT="2026-08-09T10:35:34.153" personId="{50503622-618C-4110-BA4F-980AC843DF38}" id="{4D20F934-1A3E-E1B9-196F-7DE07D8FAD4A}">
    <xltc:text>Source: https://www.jll.com/en-hk/guides/apac-fit-out-costs-guide</xltc:text>
  </xltc:threadedComment>
  <xltc:threadedComment ref="D10" dT="2026-08-09T10:35:34.153" personId="{50503622-618C-4110-BA4F-980AC843DF38}" id="{1F19B5A4-CD06-505F-8E43-12D866D107D7}">
    <xltc:text>Source: https://assets.regus.com/terms-and-conditions/en-gb-global-terms-and-conditions.pdf</xltc:text>
  </xltc:threadedComment>
  <xltc:threadedComment ref="D11" dT="2026-08-09T10:35:34.153" personId="{50503622-618C-4110-BA4F-980AC843DF38}" id="{FFD4754E-ECBB-5134-5407-C3358F0B8E7D}">
    <xltc:text>Source: https://myofficeasia.sharepoint.com/sites/MyOfficeAsiaHub/_layouts/15/Doc.aspx?sourcedoc=%7BA9503A30-B0AD-460E-A1FC-AD8039B9C625%7D</xltc:text>
  </xltc:threadedComment>
  <xltc:threadedComment ref="D12" dT="2026-08-09T10:35:34.153" personId="{50503622-618C-4110-BA4F-980AC843DF38}" id="{21CC86A4-18D3-5711-A51F-A2029FD1A1F6}">
    <xltc:text>Source: https://myofficeasia.sharepoint.com/sites/MyOfficeAsiaHub/_layouts/15/Doc.aspx?sourcedoc=%7B663B531C-9135-453E-9949-E3909ED39F7F%7D</xltc:text>
  </xltc:threadedComment>
  <xltc:threadedComment ref="D13" dT="2026-08-09T10:35:34.153" personId="{50503622-618C-4110-BA4F-980AC843DF38}" id="{DB3D7560-8FEF-9176-8389-A9A10FCF4852}">
    <xltc:text>Source: Internal read-only catalogue; public method owned by Article 01</xltc:text>
  </xltc:threadedComment>
</xltc:ThreadedComments>
</file>

<file path=xl/worksheets/_rels/sheet2.xml.rels>&#65279;<?xml version="1.0" encoding="utf-8"?><Relationships xmlns="http://schemas.openxmlformats.org/package/2006/relationships"><Relationship Type="http://schemas.openxmlformats.org/officeDocument/2006/relationships/comments" Target="/xl/comments1.xml" Id="Rfd60dffb0d3f4097" /><Relationship Type="http://schemas.openxmlformats.org/officeDocument/2006/relationships/vmlDrawing" Target="/xl/drawings/vmldrawing.vml" Id="R40fe3a1a423340c4" /><Relationship Type="http://schemas.microsoft.com/office/2017/10/relationships/threadedComment" Target="/xl/threadedcomments/threadedcomment.xml" Id="R1a509e531e974ad0" /></Relationships>
</file>

<file path=xl/worksheets/_rels/sheet6.xml.rels>&#65279;<?xml version="1.0" encoding="utf-8"?><Relationships xmlns="http://schemas.openxmlformats.org/package/2006/relationships"><Relationship Type="http://schemas.openxmlformats.org/officeDocument/2006/relationships/comments" Target="/xl/comments2.xml" Id="R46e83790939f4cb2" /><Relationship Type="http://schemas.openxmlformats.org/officeDocument/2006/relationships/vmlDrawing" Target="/xl/drawings/vmldrawing2.vml" Id="Rbe55e8202def4988" /><Relationship Type="http://schemas.microsoft.com/office/2017/10/relationships/threadedComment" Target="/xl/threadedcomments/threadedcomment2.xml" Id="R195433ac91bc437b" /></Relationships>
</file>

<file path=xl/worksheets/sheet1.xml><?xml version="1.0" encoding="utf-8"?>
<x:worksheet xmlns:x="http://schemas.openxmlformats.org/spreadsheetml/2006/main">
  <x:sheetViews>
    <x:sheetView showGridLines="0" workbookViewId="0"/>
  </x:sheetViews>
  <x:sheetFormatPr defaultRowHeight="15"/>
  <x:cols>
    <x:col min="1" max="1" width="31" hidden="0" customWidth="1"/>
    <x:col min="2" max="2" width="23" hidden="0" customWidth="1"/>
    <x:col min="3" max="3" width="23" hidden="0" customWidth="1"/>
    <x:col min="4" max="4" width="23" hidden="0" customWidth="1"/>
    <x:col min="5" max="5" width="17" hidden="0" customWidth="1"/>
    <x:col min="6" max="6" width="17" hidden="0" customWidth="1"/>
    <x:col min="7" max="7" width="17" hidden="0" customWidth="1"/>
    <x:col min="8" max="8" width="17" hidden="0" customWidth="1"/>
  </x:cols>
  <x:sheetData>
    <x:row r="1" ht="30" customHeight="1">
      <x:c r="A1" s="72" t="str">
        <x:v>Hong Kong Office Format Cost Model | 12 / 24 / 36 months</x:v>
      </x:c>
      <x:c r="B1" s="72" t="str">
        <x:v>Hong Kong Office Format Cost Model | 12 / 24 / 36 months</x:v>
      </x:c>
      <x:c r="C1" s="72" t="str">
        <x:v>Hong Kong Office Format Cost Model | 12 / 24 / 36 months</x:v>
      </x:c>
      <x:c r="D1" s="72" t="str">
        <x:v>Hong Kong Office Format Cost Model | 12 / 24 / 36 months</x:v>
      </x:c>
      <x:c r="E1" s="72" t="str">
        <x:v>Hong Kong Office Format Cost Model | 12 / 24 / 36 months</x:v>
      </x:c>
      <x:c r="F1" s="72" t="str">
        <x:v>Hong Kong Office Format Cost Model | 12 / 24 / 36 months</x:v>
      </x:c>
      <x:c r="G1" s="72" t="str">
        <x:v>Hong Kong Office Format Cost Model | 12 / 24 / 36 months</x:v>
      </x:c>
      <x:c r="H1" s="72" t="str">
        <x:v>Hong Kong Office Format Cost Model | 12 / 24 / 36 months</x:v>
      </x:c>
    </x:row>
    <x:row r="2" ht="30" customHeight="1">
      <x:c r="A2" s="72" t="str">
        <x:v>Hong Kong Office Format Cost Model | 12 / 24 / 36 months</x:v>
      </x:c>
      <x:c r="B2" s="72" t="str">
        <x:v>Hong Kong Office Format Cost Model | 12 / 24 / 36 months</x:v>
      </x:c>
      <x:c r="C2" s="72" t="str">
        <x:v>Hong Kong Office Format Cost Model | 12 / 24 / 36 months</x:v>
      </x:c>
      <x:c r="D2" s="72" t="str">
        <x:v>Hong Kong Office Format Cost Model | 12 / 24 / 36 months</x:v>
      </x:c>
      <x:c r="E2" s="72" t="str">
        <x:v>Hong Kong Office Format Cost Model | 12 / 24 / 36 months</x:v>
      </x:c>
      <x:c r="F2" s="72" t="str">
        <x:v>Hong Kong Office Format Cost Model | 12 / 24 / 36 months</x:v>
      </x:c>
      <x:c r="G2" s="72" t="str">
        <x:v>Hong Kong Office Format Cost Model | 12 / 24 / 36 months</x:v>
      </x:c>
      <x:c r="H2" s="72" t="str">
        <x:v>Hong Kong Office Format Cost Model | 12 / 24 / 36 months</x:v>
      </x:c>
    </x:row>
    <x:row r="4">
      <x:c r="A4" s="7" t="str">
        <x:v>HOW TO USE THIS WORKBOOK</x:v>
      </x:c>
      <x:c r="B4" s="7" t="str">
        <x:v>HOW TO USE THIS WORKBOOK</x:v>
      </x:c>
      <x:c r="C4" s="7" t="str">
        <x:v>HOW TO USE THIS WORKBOOK</x:v>
      </x:c>
      <x:c r="D4" s="7" t="str">
        <x:v>HOW TO USE THIS WORKBOOK</x:v>
      </x:c>
      <x:c r="E4" s="7" t="str">
        <x:v>HOW TO USE THIS WORKBOOK</x:v>
      </x:c>
      <x:c r="F4" s="7" t="str">
        <x:v>HOW TO USE THIS WORKBOOK</x:v>
      </x:c>
      <x:c r="G4" s="7" t="str">
        <x:v>HOW TO USE THIS WORKBOOK</x:v>
      </x:c>
      <x:c r="H4" s="7" t="str">
        <x:v>HOW TO USE THIS WORKBOOK</x:v>
      </x:c>
    </x:row>
    <x:row r="5" ht="26" customHeight="1">
      <x:c r="A5" s="10" t="str">
        <x:v>1. Complete the common brief on Inputs.</x:v>
      </x:c>
      <x:c r="B5" s="10"/>
      <x:c r="C5" s="10"/>
      <x:c r="D5" s="10"/>
      <x:c r="E5" s="10"/>
      <x:c r="F5" s="10"/>
      <x:c r="G5" s="10"/>
      <x:c r="H5" s="10"/>
    </x:row>
    <x:row r="6" ht="26" customHeight="1">
      <x:c r="A6" s="10" t="str">
        <x:v>2. Enter one exact, dated proposal for each format. Blank means unverified; enter zero only when the source confirms no cost.</x:v>
      </x:c>
      <x:c r="B6" s="10"/>
      <x:c r="C6" s="10"/>
      <x:c r="D6" s="10"/>
      <x:c r="E6" s="10"/>
      <x:c r="F6" s="10"/>
      <x:c r="G6" s="10"/>
      <x:c r="H6" s="10"/>
    </x:row>
    <x:row r="7" ht="26" customHeight="1">
      <x:c r="A7" s="10" t="str">
        <x:v>3. Reconcile every line to the proposal, agreement schedule or project quotation. Do not paste market averages into an option.</x:v>
      </x:c>
      <x:c r="B7" s="10"/>
      <x:c r="C7" s="10"/>
      <x:c r="D7" s="10"/>
      <x:c r="E7" s="10"/>
      <x:c r="F7" s="10"/>
      <x:c r="G7" s="10"/>
      <x:c r="H7" s="10"/>
    </x:row>
    <x:row r="8" ht="26" customHeight="1">
      <x:c r="A8" s="10" t="str">
        <x:v>4. Review Checks. READY requires complete commercial inputs plus term, capacity and start-date validity.</x:v>
      </x:c>
      <x:c r="B8" s="10"/>
      <x:c r="C8" s="10"/>
      <x:c r="D8" s="10"/>
      <x:c r="E8" s="10"/>
      <x:c r="F8" s="10"/>
      <x:c r="G8" s="10"/>
      <x:c r="H8" s="10"/>
    </x:row>
    <x:row r="9" ht="26" customHeight="1">
      <x:c r="A9" s="10" t="str">
        <x:v>5. Read the lowest cost only after operational, technical and agreement gates pass.</x:v>
      </x:c>
      <x:c r="B9" s="10"/>
      <x:c r="C9" s="10"/>
      <x:c r="D9" s="10"/>
      <x:c r="E9" s="10"/>
      <x:c r="F9" s="10"/>
      <x:c r="G9" s="10"/>
      <x:c r="H9" s="10"/>
    </x:row>
    <x:row r="11">
      <x:c r="A11" s="7" t="str">
        <x:v>MODEL CONTROL</x:v>
      </x:c>
      <x:c r="B11" s="7" t="str">
        <x:v>MODEL CONTROL</x:v>
      </x:c>
      <x:c r="C11" s="7" t="str">
        <x:v>MODEL CONTROL</x:v>
      </x:c>
      <x:c r="D11" s="7" t="str">
        <x:v>MODEL CONTROL</x:v>
      </x:c>
      <x:c r="E11" s="7" t="str">
        <x:v>MODEL CONTROL</x:v>
      </x:c>
      <x:c r="F11" s="7" t="str">
        <x:v>MODEL CONTROL</x:v>
      </x:c>
      <x:c r="G11" s="7" t="str">
        <x:v>MODEL CONTROL</x:v>
      </x:c>
      <x:c r="H11" s="7" t="str">
        <x:v>MODEL CONTROL</x:v>
      </x:c>
    </x:row>
    <x:row r="12">
      <x:c r="A12" s="13" t="str">
        <x:v>Selected horizon (months)</x:v>
      </x:c>
      <x:c r="B12" s="15" t="n">
        <x:f>Inputs!$C$7</x:f>
        <x:v>24</x:v>
      </x:c>
      <x:c r="D12" s="19" t="str">
        <x:v>The workbook intentionally starts incomplete. It will not invent prices or treat an empty cell as zero. Use only current, named options whose covered term matches the selected horizon.</x:v>
      </x:c>
      <x:c r="E12" s="19" t="str">
        <x:v>The workbook intentionally starts incomplete. It will not invent prices or treat an empty cell as zero. Use only current, named options whose covered term matches the selected horizon.</x:v>
      </x:c>
      <x:c r="F12" s="19" t="str">
        <x:v>The workbook intentionally starts incomplete. It will not invent prices or treat an empty cell as zero. Use only current, named options whose covered term matches the selected horizon.</x:v>
      </x:c>
      <x:c r="G12" s="19" t="str">
        <x:v>The workbook intentionally starts incomplete. It will not invent prices or treat an empty cell as zero. Use only current, named options whose covered term matches the selected horizon.</x:v>
      </x:c>
      <x:c r="H12" s="19" t="str">
        <x:v>The workbook intentionally starts incomplete. It will not invent prices or treat an empty cell as zero. Use only current, named options whose covered term matches the selected horizon.</x:v>
      </x:c>
    </x:row>
    <x:row r="13">
      <x:c r="A13" s="13" t="str">
        <x:v>Required start date</x:v>
      </x:c>
      <x:c r="B13" s="15" t="str">
        <x:f>IF(Inputs!$C$8="","Not set",TEXT(Inputs!$C$8,"yyyy-mm-dd"))</x:f>
        <x:v>Not set</x:v>
      </x:c>
      <x:c r="D13" s="19" t="str">
        <x:v>The workbook intentionally starts incomplete. It will not invent prices or treat an empty cell as zero. Use only current, named options whose covered term matches the selected horizon.</x:v>
      </x:c>
      <x:c r="E13" s="19" t="str">
        <x:v>The workbook intentionally starts incomplete. It will not invent prices or treat an empty cell as zero. Use only current, named options whose covered term matches the selected horizon.</x:v>
      </x:c>
      <x:c r="F13" s="19" t="str">
        <x:v>The workbook intentionally starts incomplete. It will not invent prices or treat an empty cell as zero. Use only current, named options whose covered term matches the selected horizon.</x:v>
      </x:c>
      <x:c r="G13" s="19" t="str">
        <x:v>The workbook intentionally starts incomplete. It will not invent prices or treat an empty cell as zero. Use only current, named options whose covered term matches the selected horizon.</x:v>
      </x:c>
      <x:c r="H13" s="19" t="str">
        <x:v>The workbook intentionally starts incomplete. It will not invent prices or treat an empty cell as zero. Use only current, named options whose covered term matches the selected horizon.</x:v>
      </x:c>
    </x:row>
    <x:row r="14">
      <x:c r="A14" s="13" t="str">
        <x:v>Overall model status</x:v>
      </x:c>
      <x:c r="B14" s="15" t="str">
        <x:f>Checks!$B$4</x:f>
        <x:v>INPUTS REQUIRED</x:v>
      </x:c>
      <x:c r="D14" s="19" t="str">
        <x:v>The workbook intentionally starts incomplete. It will not invent prices or treat an empty cell as zero. Use only current, named options whose covered term matches the selected horizon.</x:v>
      </x:c>
      <x:c r="E14" s="19" t="str">
        <x:v>The workbook intentionally starts incomplete. It will not invent prices or treat an empty cell as zero. Use only current, named options whose covered term matches the selected horizon.</x:v>
      </x:c>
      <x:c r="F14" s="19" t="str">
        <x:v>The workbook intentionally starts incomplete. It will not invent prices or treat an empty cell as zero. Use only current, named options whose covered term matches the selected horizon.</x:v>
      </x:c>
      <x:c r="G14" s="19" t="str">
        <x:v>The workbook intentionally starts incomplete. It will not invent prices or treat an empty cell as zero. Use only current, named options whose covered term matches the selected horizon.</x:v>
      </x:c>
      <x:c r="H14" s="19" t="str">
        <x:v>The workbook intentionally starts incomplete. It will not invent prices or treat an empty cell as zero. Use only current, named options whose covered term matches the selected horizon.</x:v>
      </x:c>
    </x:row>
    <x:row r="16">
      <x:c r="A16" s="24" t="str">
        <x:v>Decision output</x:v>
      </x:c>
      <x:c r="B16" s="24" t="str">
        <x:v>Serviced Office</x:v>
      </x:c>
      <x:c r="C16" s="24" t="str">
        <x:v>Fitted Direct Lease</x:v>
      </x:c>
      <x:c r="D16" s="24" t="str">
        <x:v>Conventional Fit-Out Lease</x:v>
      </x:c>
    </x:row>
    <x:row r="17">
      <x:c r="A17" s="13" t="str">
        <x:v>Option status</x:v>
      </x:c>
      <x:c r="B17" s="15" t="str">
        <x:f>Inputs!C74</x:f>
        <x:v>INPUTS REQUIRED</x:v>
      </x:c>
      <x:c r="C17" s="15" t="str">
        <x:f>Inputs!D74</x:f>
        <x:v>INPUTS REQUIRED</x:v>
      </x:c>
      <x:c r="D17" s="15" t="str">
        <x:f>Inputs!E74</x:f>
        <x:v>INPUTS REQUIRED</x:v>
      </x:c>
    </x:row>
    <x:row r="18">
      <x:c r="A18" s="13" t="str">
        <x:v>Non-refundable cost over horizon</x:v>
      </x:c>
      <x:c r="B18" s="25" t="str">
        <x:f>Inputs!C66</x:f>
      </x:c>
      <x:c r="C18" s="25" t="str">
        <x:f>Inputs!D66</x:f>
      </x:c>
      <x:c r="D18" s="25" t="n">
        <x:f>Inputs!E66</x:f>
        <x:v>0</x:v>
      </x:c>
    </x:row>
    <x:row r="19">
      <x:c r="A19" s="13" t="str">
        <x:v>Initial cash before usable</x:v>
      </x:c>
      <x:c r="B19" s="25" t="str">
        <x:f>Inputs!C67</x:f>
      </x:c>
      <x:c r="C19" s="25" t="str">
        <x:f>Inputs!D67</x:f>
      </x:c>
      <x:c r="D19" s="25" t="n">
        <x:f>Inputs!E67</x:f>
        <x:v>0</x:v>
      </x:c>
    </x:row>
    <x:row r="20">
      <x:c r="A20" s="13" t="str">
        <x:v>Expected refundable cash tied up</x:v>
      </x:c>
      <x:c r="B20" s="25" t="str">
        <x:f>Inputs!C64</x:f>
      </x:c>
      <x:c r="C20" s="25" t="str">
        <x:f>Inputs!D64</x:f>
      </x:c>
      <x:c r="D20" s="25" t="n">
        <x:f>Inputs!E64</x:f>
        <x:v>0</x:v>
      </x:c>
    </x:row>
    <x:row r="21">
      <x:c r="A21" s="13" t="str">
        <x:v>Expected occupied seat-months</x:v>
      </x:c>
      <x:c r="B21" s="26" t="n">
        <x:f>Inputs!C68</x:f>
        <x:v>0</x:v>
      </x:c>
      <x:c r="C21" s="26" t="n">
        <x:f>Inputs!D68</x:f>
        <x:v>0</x:v>
      </x:c>
      <x:c r="D21" s="26" t="n">
        <x:f>Inputs!E68</x:f>
        <x:v>0</x:v>
      </x:c>
    </x:row>
    <x:row r="22">
      <x:c r="A22" s="13" t="str">
        <x:v>Cost per occupied seat-month</x:v>
      </x:c>
      <x:c r="B22" s="25" t="str">
        <x:f>Inputs!C69</x:f>
      </x:c>
      <x:c r="C22" s="25" t="str">
        <x:f>Inputs!D69</x:f>
      </x:c>
      <x:c r="D22" s="25" t="n">
        <x:f>Inputs!E69</x:f>
        <x:v>0</x:v>
      </x:c>
    </x:row>
    <x:row r="23">
      <x:c r="A23" s="13" t="str">
        <x:v>Capacity check</x:v>
      </x:c>
      <x:c r="B23" s="15" t="str">
        <x:f>Inputs!C71</x:f>
        <x:v>INPUTS REQUIRED</x:v>
      </x:c>
      <x:c r="C23" s="15" t="str">
        <x:f>Inputs!D71</x:f>
        <x:v>INPUTS REQUIRED</x:v>
      </x:c>
      <x:c r="D23" s="15" t="str">
        <x:f>Inputs!E71</x:f>
        <x:v>INPUTS REQUIRED</x:v>
      </x:c>
    </x:row>
    <x:row r="24">
      <x:c r="A24" s="13" t="str">
        <x:v>Ready-date check</x:v>
      </x:c>
      <x:c r="B24" s="15" t="str">
        <x:f>Inputs!C72</x:f>
        <x:v>INPUTS REQUIRED</x:v>
      </x:c>
      <x:c r="C24" s="15" t="str">
        <x:f>Inputs!D72</x:f>
        <x:v>INPUTS REQUIRED</x:v>
      </x:c>
      <x:c r="D24" s="15" t="str">
        <x:f>Inputs!E72</x:f>
        <x:v>INPUTS REQUIRED</x:v>
      </x:c>
    </x:row>
    <x:row r="25">
      <x:c r="A25" s="13" t="str">
        <x:v>Proposal-term check</x:v>
      </x:c>
      <x:c r="B25" s="15" t="str">
        <x:f>Inputs!C73</x:f>
        <x:v>INPUTS REQUIRED</x:v>
      </x:c>
      <x:c r="C25" s="15" t="str">
        <x:f>Inputs!D73</x:f>
        <x:v>INPUTS REQUIRED</x:v>
      </x:c>
      <x:c r="D25" s="15" t="str">
        <x:f>Inputs!E73</x:f>
        <x:v>INPUTS REQUIRED</x:v>
      </x:c>
    </x:row>
    <x:row r="27">
      <x:c r="A27" s="7" t="str">
        <x:v>COST RESULT</x:v>
      </x:c>
      <x:c r="B27" s="7" t="str">
        <x:v>COST RESULT</x:v>
      </x:c>
      <x:c r="C27" s="7" t="str">
        <x:v>COST RESULT</x:v>
      </x:c>
      <x:c r="D27" s="7" t="str">
        <x:v>COST RESULT</x:v>
      </x:c>
      <x:c r="E27" s="7" t="str">
        <x:v>COST RESULT</x:v>
      </x:c>
      <x:c r="F27" s="7" t="str">
        <x:v>COST RESULT</x:v>
      </x:c>
      <x:c r="G27" s="7" t="str">
        <x:v>COST RESULT</x:v>
      </x:c>
      <x:c r="H27" s="7" t="str">
        <x:v>COST RESULT</x:v>
      </x:c>
    </x:row>
    <x:row r="28">
      <x:c r="A28" s="32" t="str">
        <x:f>IF(Checks!$B$4&lt;&gt;"READY","No cost result — "&amp;Checks!$B$4,IF(B18=MIN(B18:D18),Inputs!C16,IF(C18=MIN(B18:D18),Inputs!D16,Inputs!E16))&amp;" — lowest modelled cash cost only; operational, technical and agreement gates still apply")</x:f>
        <x:v>No cost result — INPUTS REQUIRED</x:v>
      </x:c>
      <x:c r="B28" s="32"/>
      <x:c r="C28" s="32"/>
      <x:c r="D28" s="32"/>
      <x:c r="E28" s="32"/>
      <x:c r="F28" s="32"/>
      <x:c r="G28" s="32"/>
      <x:c r="H28" s="32"/>
    </x:row>
    <x:row r="29">
      <x:c r="A29" s="32"/>
      <x:c r="B29" s="32"/>
      <x:c r="C29" s="32"/>
      <x:c r="D29" s="32"/>
      <x:c r="E29" s="32"/>
      <x:c r="F29" s="32"/>
      <x:c r="G29" s="32"/>
      <x:c r="H29" s="32"/>
    </x:row>
    <x:row r="31">
      <x:c r="A31" s="7" t="str">
        <x:v>BOUNDARY AND INTERPRETATION</x:v>
      </x:c>
      <x:c r="B31" s="7" t="str">
        <x:v>BOUNDARY AND INTERPRETATION</x:v>
      </x:c>
      <x:c r="C31" s="7" t="str">
        <x:v>BOUNDARY AND INTERPRETATION</x:v>
      </x:c>
      <x:c r="D31" s="7" t="str">
        <x:v>BOUNDARY AND INTERPRETATION</x:v>
      </x:c>
      <x:c r="E31" s="7" t="str">
        <x:v>BOUNDARY AND INTERPRETATION</x:v>
      </x:c>
      <x:c r="F31" s="7" t="str">
        <x:v>BOUNDARY AND INTERPRETATION</x:v>
      </x:c>
      <x:c r="G31" s="7" t="str">
        <x:v>BOUNDARY AND INTERPRETATION</x:v>
      </x:c>
      <x:c r="H31" s="7" t="str">
        <x:v>BOUNDARY AND INTERPRETATION</x:v>
      </x:c>
    </x:row>
    <x:row r="32">
      <x:c r="A32"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B32"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C32"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D32"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E32"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F32"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G32"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H32"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row>
    <x:row r="33">
      <x:c r="A33"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B33"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C33"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D33"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E33"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F33"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G33"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H33"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row>
    <x:row r="34">
      <x:c r="A34"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B34"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C34"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D34"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E34"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F34"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G34"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H34"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row>
    <x:row r="35">
      <x:c r="A35"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B35"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C35"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D35"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E35"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F35"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G35"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H35"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row>
    <x:row r="36">
      <x:c r="A36"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B36"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C36"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D36"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E36"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F36"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G36"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c r="H36" s="35" t="str">
        <x:v>Planning tool only. This workbook is not a quotation, valuation, accounting conclusion or legal, tax, financial or technical advice. Product labels do not determine legal classification. Deposits are separated from cost, advance payment is separated from recurring cost, and public benchmarks are recorded only on Sources. Reconcile the result to current agreements and professional advice before a decision.</x:v>
      </x:c>
    </x:row>
  </x:sheetData>
  <x:mergeCells>
    <x:mergeCell ref="A1:H2"/>
    <x:mergeCell ref="A4:H4"/>
    <x:mergeCell ref="A5:H5"/>
    <x:mergeCell ref="A6:H6"/>
    <x:mergeCell ref="A7:H7"/>
    <x:mergeCell ref="A8:H8"/>
    <x:mergeCell ref="A9:H9"/>
    <x:mergeCell ref="A11:H11"/>
    <x:mergeCell ref="D12:H14"/>
    <x:mergeCell ref="A27:H27"/>
    <x:mergeCell ref="A28:H29"/>
    <x:mergeCell ref="A31:H31"/>
    <x:mergeCell ref="A32:H36"/>
  </x:mergeCells>
  <x:conditionalFormatting sqref="B14:B14">
    <x:cfRule type="containsText" dxfId="0" priority="1" operator="containsText" text="READY"/>
    <x:cfRule type="containsText" dxfId="1" priority="2" operator="containsText" text="PASS"/>
    <x:cfRule type="containsText" dxfId="2" priority="3" operator="containsText" text="INPUTS REQUIRED"/>
    <x:cfRule type="containsText" dxfId="3" priority="4" operator="containsText" text="REVIEW"/>
    <x:cfRule type="containsText" dxfId="4" priority="5" operator="containsText" text="ERROR"/>
  </x:conditionalFormatting>
  <x:conditionalFormatting sqref="B17:D17">
    <x:cfRule type="containsText" dxfId="5" priority="6" operator="containsText" text="READY"/>
    <x:cfRule type="containsText" dxfId="6" priority="7" operator="containsText" text="PASS"/>
    <x:cfRule type="containsText" dxfId="7" priority="8" operator="containsText" text="INPUTS REQUIRED"/>
    <x:cfRule type="containsText" dxfId="8" priority="9" operator="containsText" text="REVIEW"/>
    <x:cfRule type="containsText" dxfId="9" priority="10" operator="containsText" text="ERROR"/>
  </x:conditionalFormatting>
  <x:conditionalFormatting sqref="B23:D25">
    <x:cfRule type="containsText" dxfId="10" priority="11" operator="containsText" text="READY"/>
    <x:cfRule type="containsText" dxfId="11" priority="12" operator="containsText" text="PASS"/>
    <x:cfRule type="containsText" dxfId="12" priority="13" operator="containsText" text="INPUTS REQUIRED"/>
    <x:cfRule type="containsText" dxfId="13" priority="14" operator="containsText" text="REVIEW"/>
    <x:cfRule type="containsText" dxfId="14" priority="15" operator="containsText" text="ERROR"/>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2" hidden="0" customWidth="1"/>
    <x:col min="2" max="2" width="48" hidden="0" customWidth="1"/>
    <x:col min="3" max="3" width="24" hidden="0" customWidth="1"/>
    <x:col min="4" max="4" width="24" hidden="0" customWidth="1"/>
    <x:col min="5" max="5" width="24" hidden="0" customWidth="1"/>
  </x:cols>
  <x:sheetData>
    <x:row r="1">
      <x:c r="A1" s="72" t="str">
        <x:v>Inputs | exact proposals only</x:v>
      </x:c>
      <x:c r="B1" s="72" t="str">
        <x:v>Inputs | exact proposals only</x:v>
      </x:c>
      <x:c r="C1" s="72" t="str">
        <x:v>Inputs | exact proposals only</x:v>
      </x:c>
      <x:c r="D1" s="72" t="str">
        <x:v>Inputs | exact proposals only</x:v>
      </x:c>
      <x:c r="E1" s="72" t="str">
        <x:v>Inputs | exact proposals only</x:v>
      </x:c>
    </x:row>
    <x:row r="2">
      <x:c r="A2" s="72" t="str">
        <x:v>Inputs | exact proposals only</x:v>
      </x:c>
      <x:c r="B2" s="72" t="str">
        <x:v>Inputs | exact proposals only</x:v>
      </x:c>
      <x:c r="C2" s="72" t="str">
        <x:v>Inputs | exact proposals only</x:v>
      </x:c>
      <x:c r="D2" s="72" t="str">
        <x:v>Inputs | exact proposals only</x:v>
      </x:c>
      <x:c r="E2" s="72" t="str">
        <x:v>Inputs | exact proposals only</x:v>
      </x:c>
    </x:row>
    <x:row r="3">
      <x:c r="A3" s="49" t="str">
        <x:v>Input</x:v>
      </x:c>
      <x:c r="B3" s="49" t="str">
        <x:v>Entry guidance</x:v>
      </x:c>
      <x:c r="C3" s="49" t="str">
        <x:v>Serviced Office</x:v>
      </x:c>
      <x:c r="D3" s="49" t="str">
        <x:v>Fitted Direct Lease</x:v>
      </x:c>
      <x:c r="E3" s="49" t="str">
        <x:v>Conventional Fit-Out Lease</x:v>
      </x:c>
    </x:row>
    <x:row r="4">
      <x:c r="A4" s="50" t="str">
        <x:v>COMMON BRIEF</x:v>
      </x:c>
      <x:c r="B4" s="50" t="str">
        <x:v>COMMON BRIEF</x:v>
      </x:c>
      <x:c r="C4" s="50" t="str">
        <x:v>COMMON BRIEF</x:v>
      </x:c>
      <x:c r="D4" s="50" t="str">
        <x:v>COMMON BRIEF</x:v>
      </x:c>
      <x:c r="E4" s="50" t="str">
        <x:v>COMMON BRIEF</x:v>
      </x:c>
    </x:row>
    <x:row r="5">
      <x:c r="A5" s="51" t="str">
        <x:v>Analyst / reviewer</x:v>
      </x:c>
      <x:c r="B5" s="51" t="str">
        <x:v>Name or initials</x:v>
      </x:c>
      <x:c r="C5" s="52"/>
      <x:c r="D5" s="53"/>
      <x:c r="E5" s="53"/>
    </x:row>
    <x:row r="6">
      <x:c r="A6" s="51" t="str">
        <x:v>Model date</x:v>
      </x:c>
      <x:c r="B6" s="51" t="str">
        <x:v>Source-control date</x:v>
      </x:c>
      <x:c r="C6" s="54" t="n">
        <x:v>46250.5</x:v>
      </x:c>
      <x:c r="D6" s="53"/>
      <x:c r="E6" s="53"/>
    </x:row>
    <x:row r="7">
      <x:c r="A7" s="51" t="str">
        <x:v>Selected horizon (months)</x:v>
      </x:c>
      <x:c r="B7" s="51" t="str">
        <x:v>Choose 12, 24 or 36</x:v>
      </x:c>
      <x:c r="C7" s="55" t="n">
        <x:v>24</x:v>
      </x:c>
      <x:c r="D7" s="53"/>
      <x:c r="E7" s="53"/>
    </x:row>
    <x:row r="8">
      <x:c r="A8" s="51" t="str">
        <x:v>Required operational start date</x:v>
      </x:c>
      <x:c r="B8" s="51" t="str">
        <x:v>The workplace must be usable by this date</x:v>
      </x:c>
      <x:c r="C8" s="54"/>
      <x:c r="D8" s="53"/>
      <x:c r="E8" s="53"/>
    </x:row>
    <x:row r="9">
      <x:c r="A9" s="51" t="str">
        <x:v>Expected occupied seats, months 1–12</x:v>
      </x:c>
      <x:c r="B9" s="51" t="str">
        <x:v>Use one consistent attendance basis</x:v>
      </x:c>
      <x:c r="C9" s="55"/>
      <x:c r="D9" s="53"/>
      <x:c r="E9" s="53"/>
    </x:row>
    <x:row r="10">
      <x:c r="A10" s="51" t="str">
        <x:v>Expected occupied seats, months 13–24</x:v>
      </x:c>
      <x:c r="B10" s="51" t="str">
        <x:v>Required when horizon exceeds 12 months</x:v>
      </x:c>
      <x:c r="C10" s="55"/>
      <x:c r="D10" s="53"/>
      <x:c r="E10" s="53"/>
    </x:row>
    <x:row r="11">
      <x:c r="A11" s="51" t="str">
        <x:v>Expected occupied seats, months 25–36</x:v>
      </x:c>
      <x:c r="B11" s="51" t="str">
        <x:v>Required when horizon exceeds 24 months</x:v>
      </x:c>
      <x:c r="C11" s="55"/>
      <x:c r="D11" s="53"/>
      <x:c r="E11" s="53"/>
    </x:row>
    <x:row r="12">
      <x:c r="A12" s="51" t="str">
        <x:v>Attendance basis</x:v>
      </x:c>
      <x:c r="B12" s="51" t="str">
        <x:v>Peak attendance, assigned seats or another defined measure</x:v>
      </x:c>
      <x:c r="C12" s="52"/>
      <x:c r="D12" s="53"/>
      <x:c r="E12" s="53"/>
    </x:row>
    <x:row r="13">
      <x:c r="A13" s="51" t="str">
        <x:v>Common brief notes</x:v>
      </x:c>
      <x:c r="B13" s="51" t="str">
        <x:v>Location, layout, privacy, access, AC, IT/security, visitors, meetings</x:v>
      </x:c>
      <x:c r="C13" s="52"/>
      <x:c r="D13" s="53"/>
      <x:c r="E13" s="53"/>
    </x:row>
    <x:row r="14">
      <x:c r="A14" s="53"/>
      <x:c r="B14" s="53"/>
      <x:c r="C14" s="53"/>
      <x:c r="D14" s="53"/>
      <x:c r="E14" s="53"/>
    </x:row>
    <x:row r="15">
      <x:c r="A15" s="50" t="str">
        <x:v>OPTION IDENTITY AND DELIVERY</x:v>
      </x:c>
      <x:c r="B15" s="50" t="str">
        <x:v>OPTION IDENTITY AND DELIVERY</x:v>
      </x:c>
      <x:c r="C15" s="50" t="str">
        <x:v>OPTION IDENTITY AND DELIVERY</x:v>
      </x:c>
      <x:c r="D15" s="50" t="str">
        <x:v>OPTION IDENTITY AND DELIVERY</x:v>
      </x:c>
      <x:c r="E15" s="50" t="str">
        <x:v>OPTION IDENTITY AND DELIVERY</x:v>
      </x:c>
    </x:row>
    <x:row r="16">
      <x:c r="A16" s="51" t="str">
        <x:v>Exact option name</x:v>
      </x:c>
      <x:c r="B16" s="51" t="str">
        <x:v>Named room / suite / premises; not a generic format</x:v>
      </x:c>
      <x:c r="C16" s="52"/>
      <x:c r="D16" s="52"/>
      <x:c r="E16" s="52"/>
    </x:row>
    <x:row r="17">
      <x:c r="A17" s="51" t="str">
        <x:v>Operator / landlord / building</x:v>
      </x:c>
      <x:c r="B17" s="51" t="str">
        <x:v>Identify the counterparty and premises</x:v>
      </x:c>
      <x:c r="C17" s="52"/>
      <x:c r="D17" s="52"/>
      <x:c r="E17" s="52"/>
    </x:row>
    <x:row r="18">
      <x:c r="A18" s="51" t="str">
        <x:v>Commercial source date</x:v>
      </x:c>
      <x:c r="B18" s="51" t="str">
        <x:v>Date of current proposal or reviewed schedule</x:v>
      </x:c>
      <x:c r="C18" s="54"/>
      <x:c r="D18" s="54"/>
      <x:c r="E18" s="54"/>
    </x:row>
    <x:row r="19">
      <x:c r="A19" s="51" t="str">
        <x:v>Proposal-covered months</x:v>
      </x:c>
      <x:c r="B19" s="51" t="str">
        <x:v>Do not extrapolate beyond documented terms</x:v>
      </x:c>
      <x:c r="C19" s="55"/>
      <x:c r="D19" s="55"/>
      <x:c r="E19" s="55"/>
    </x:row>
    <x:row r="20">
      <x:c r="A20" s="51" t="str">
        <x:v>Practical capacity</x:v>
      </x:c>
      <x:c r="B20" s="51" t="str">
        <x:v>Capacity under the team's real layout and attendance basis</x:v>
      </x:c>
      <x:c r="C20" s="55"/>
      <x:c r="D20" s="55"/>
      <x:c r="E20" s="55"/>
    </x:row>
    <x:row r="21">
      <x:c r="A21" s="51" t="str">
        <x:v>Expected ready-to-use date</x:v>
      </x:c>
      <x:c r="B21" s="51" t="str">
        <x:v>Include delivery, approvals, cabling and commissioning</x:v>
      </x:c>
      <x:c r="C21" s="54"/>
      <x:c r="D21" s="54"/>
      <x:c r="E21" s="54"/>
    </x:row>
    <x:row r="22">
      <x:c r="A22" s="51" t="str">
        <x:v>Evidence / assumption notes</x:v>
      </x:c>
      <x:c r="B22" s="51" t="str">
        <x:v>Proposal reference, exclusions, renewal or delay assumptions</x:v>
      </x:c>
      <x:c r="C22" s="56"/>
      <x:c r="D22" s="56"/>
      <x:c r="E22" s="56"/>
    </x:row>
    <x:row r="23">
      <x:c r="A23" s="53"/>
      <x:c r="B23" s="53"/>
      <x:c r="C23" s="53"/>
      <x:c r="D23" s="53"/>
      <x:c r="E23" s="53"/>
    </x:row>
    <x:row r="24">
      <x:c r="A24" s="50" t="str">
        <x:v>MONTHLY RECURRING COST | HK$ PER MONTH</x:v>
      </x:c>
      <x:c r="B24" s="50" t="str">
        <x:v>MONTHLY RECURRING COST | HK$ PER MONTH</x:v>
      </x:c>
      <x:c r="C24" s="50" t="str">
        <x:v>MONTHLY RECURRING COST | HK$ PER MONTH</x:v>
      </x:c>
      <x:c r="D24" s="50" t="str">
        <x:v>MONTHLY RECURRING COST | HK$ PER MONTH</x:v>
      </x:c>
      <x:c r="E24" s="50" t="str">
        <x:v>MONTHLY RECURRING COST | HK$ PER MONTH</x:v>
      </x:c>
    </x:row>
    <x:row r="25">
      <x:c r="A25" s="51" t="str">
        <x:v>Workspace charge / base rent</x:v>
      </x:c>
      <x:c r="B25" s="51" t="str">
        <x:v>Exact proposal amount</x:v>
      </x:c>
      <x:c r="C25" s="57"/>
      <x:c r="D25" s="57"/>
      <x:c r="E25" s="57"/>
    </x:row>
    <x:row r="26">
      <x:c r="A26" s="51" t="str">
        <x:v>Management fee</x:v>
      </x:c>
      <x:c r="B26" s="51" t="str">
        <x:v>Enter zero only when confirmed included / not charged</x:v>
      </x:c>
      <x:c r="C26" s="57"/>
      <x:c r="D26" s="57"/>
      <x:c r="E26" s="57"/>
    </x:row>
    <x:row r="27">
      <x:c r="A27" s="51" t="str">
        <x:v>Rates / government rent</x:v>
      </x:c>
      <x:c r="B27" s="51" t="str">
        <x:v>Amount passed under the actual proposal</x:v>
      </x:c>
      <x:c r="C27" s="57"/>
      <x:c r="D27" s="57"/>
      <x:c r="E27" s="57"/>
    </x:row>
    <x:row r="28">
      <x:c r="A28" s="51" t="str">
        <x:v>Air-conditioning</x:v>
      </x:c>
      <x:c r="B28" s="51" t="str">
        <x:v>Normal and expected out-of-hours amount</x:v>
      </x:c>
      <x:c r="C28" s="57"/>
      <x:c r="D28" s="57"/>
      <x:c r="E28" s="57"/>
    </x:row>
    <x:row r="29">
      <x:c r="A29" s="51" t="str">
        <x:v>Utilities / facilities / cleaning</x:v>
      </x:c>
      <x:c r="B29" s="51" t="str">
        <x:v>Unbundled recurring requirement</x:v>
      </x:c>
      <x:c r="C29" s="57"/>
      <x:c r="D29" s="57"/>
      <x:c r="E29" s="57"/>
    </x:row>
    <x:row r="30">
      <x:c r="A30" s="51" t="str">
        <x:v>IT / internet</x:v>
      </x:c>
      <x:c r="B30" s="51" t="str">
        <x:v>Recurring connectivity and support</x:v>
      </x:c>
      <x:c r="C30" s="57"/>
      <x:c r="D30" s="57"/>
      <x:c r="E30" s="57"/>
    </x:row>
    <x:row r="31">
      <x:c r="A31" s="51" t="str">
        <x:v>Meeting / printing / mail</x:v>
      </x:c>
      <x:c r="B31" s="51" t="str">
        <x:v>Expected recurring use beyond allowances</x:v>
      </x:c>
      <x:c r="C31" s="57"/>
      <x:c r="D31" s="57"/>
      <x:c r="E31" s="57"/>
    </x:row>
    <x:row r="32">
      <x:c r="A32" s="51" t="str">
        <x:v>Other recurring</x:v>
      </x:c>
      <x:c r="B32" s="51" t="str">
        <x:v>Parking, storage, telephony or another recurring item</x:v>
      </x:c>
      <x:c r="C32" s="57"/>
      <x:c r="D32" s="57"/>
      <x:c r="E32" s="57"/>
    </x:row>
    <x:row r="33">
      <x:c r="A33" s="51" t="str">
        <x:v>Annual recurring escalation</x:v>
      </x:c>
      <x:c r="B33" s="51" t="str">
        <x:v>Explicit planning assumption; 0% if verified none</x:v>
      </x:c>
      <x:c r="C33" s="58"/>
      <x:c r="D33" s="58"/>
      <x:c r="E33" s="58"/>
    </x:row>
    <x:row r="34">
      <x:c r="A34" s="51" t="str">
        <x:v>Upfront base-charge-free months</x:v>
      </x:c>
      <x:c r="B34" s="51" t="str">
        <x:v>Applies to base charge only in this model</x:v>
      </x:c>
      <x:c r="C34" s="55"/>
      <x:c r="D34" s="55"/>
      <x:c r="E34" s="55"/>
    </x:row>
    <x:row r="35">
      <x:c r="A35" s="53"/>
      <x:c r="B35" s="53"/>
      <x:c r="C35" s="53"/>
      <x:c r="D35" s="53"/>
      <x:c r="E35" s="53"/>
    </x:row>
    <x:row r="36">
      <x:c r="A36" s="50" t="str">
        <x:v>CASH TIMING</x:v>
      </x:c>
      <x:c r="B36" s="50" t="str">
        <x:v>CASH TIMING</x:v>
      </x:c>
      <x:c r="C36" s="50" t="str">
        <x:v>CASH TIMING</x:v>
      </x:c>
      <x:c r="D36" s="50" t="str">
        <x:v>CASH TIMING</x:v>
      </x:c>
      <x:c r="E36" s="50" t="str">
        <x:v>CASH TIMING</x:v>
      </x:c>
    </x:row>
    <x:row r="37">
      <x:c r="A37" s="51" t="str">
        <x:v>Deposit / service retainer</x:v>
      </x:c>
      <x:c r="B37" s="51" t="str">
        <x:v>Cash paid before use; not automatically a cost</x:v>
      </x:c>
      <x:c r="C37" s="57"/>
      <x:c r="D37" s="57"/>
      <x:c r="E37" s="57"/>
    </x:row>
    <x:row r="38">
      <x:c r="A38" s="51" t="str">
        <x:v>Expected refundable percentage</x:v>
      </x:c>
      <x:c r="B38" s="51" t="str">
        <x:v>Planning assumption, not a promised refund</x:v>
      </x:c>
      <x:c r="C38" s="58"/>
      <x:c r="D38" s="58"/>
      <x:c r="E38" s="58"/>
    </x:row>
    <x:row r="39">
      <x:c r="A39" s="51" t="str">
        <x:v>Advance workspace / rent payment</x:v>
      </x:c>
      <x:c r="B39" s="51" t="str">
        <x:v>Initial cash only; do not double-count its covered months</x:v>
      </x:c>
      <x:c r="C39" s="57"/>
      <x:c r="D39" s="57"/>
      <x:c r="E39" s="57"/>
    </x:row>
    <x:row r="40">
      <x:c r="A40" s="53"/>
      <x:c r="B40" s="53"/>
      <x:c r="C40" s="53"/>
      <x:c r="D40" s="53"/>
      <x:c r="E40" s="53"/>
    </x:row>
    <x:row r="41">
      <x:c r="A41" s="50" t="str">
        <x:v>OPENING NON-REFUNDABLE COST | HK$</x:v>
      </x:c>
      <x:c r="B41" s="50" t="str">
        <x:v>OPENING NON-REFUNDABLE COST | HK$</x:v>
      </x:c>
      <x:c r="C41" s="50" t="str">
        <x:v>OPENING NON-REFUNDABLE COST | HK$</x:v>
      </x:c>
      <x:c r="D41" s="50" t="str">
        <x:v>OPENING NON-REFUNDABLE COST | HK$</x:v>
      </x:c>
      <x:c r="E41" s="50" t="str">
        <x:v>OPENING NON-REFUNDABLE COST | HK$</x:v>
      </x:c>
    </x:row>
    <x:row r="42">
      <x:c r="A42" s="51" t="str">
        <x:v>Operator setup / activation</x:v>
      </x:c>
      <x:c r="B42" s="51" t="str">
        <x:v>One-off</x:v>
      </x:c>
      <x:c r="C42" s="57"/>
      <x:c r="D42" s="57"/>
      <x:c r="E42" s="57"/>
    </x:row>
    <x:row r="43">
      <x:c r="A43" s="51" t="str">
        <x:v>Construction / adaptation</x:v>
      </x:c>
      <x:c r="B43" s="51" t="str">
        <x:v>Scoped amount for the named premises</x:v>
      </x:c>
      <x:c r="C43" s="57"/>
      <x:c r="D43" s="57"/>
      <x:c r="E43" s="57"/>
    </x:row>
    <x:row r="44">
      <x:c r="A44" s="51" t="str">
        <x:v>Furniture</x:v>
      </x:c>
      <x:c r="B44" s="51" t="str">
        <x:v>Purchase, installation or required hire</x:v>
      </x:c>
      <x:c r="C44" s="57"/>
      <x:c r="D44" s="57"/>
      <x:c r="E44" s="57"/>
    </x:row>
    <x:row r="45">
      <x:c r="A45" s="51" t="str">
        <x:v>IT / security / cabling setup</x:v>
      </x:c>
      <x:c r="B45" s="51" t="str">
        <x:v>One-off delivery and commissioning</x:v>
      </x:c>
      <x:c r="C45" s="57"/>
      <x:c r="D45" s="57"/>
      <x:c r="E45" s="57"/>
    </x:row>
    <x:row r="46">
      <x:c r="A46" s="51" t="str">
        <x:v>Design / project / professional</x:v>
      </x:c>
      <x:c r="B46" s="51" t="str">
        <x:v>Architect, PM, consultants and approvals as applicable</x:v>
      </x:c>
      <x:c r="C46" s="57"/>
      <x:c r="D46" s="57"/>
      <x:c r="E46" s="57"/>
    </x:row>
    <x:row r="47">
      <x:c r="A47" s="51" t="str">
        <x:v>Legal / agency / stamp</x:v>
      </x:c>
      <x:c r="B47" s="51" t="str">
        <x:v>Use actual calculation or advice; no generic stamp formula</x:v>
      </x:c>
      <x:c r="C47" s="57"/>
      <x:c r="D47" s="57"/>
      <x:c r="E47" s="57"/>
    </x:row>
    <x:row r="48">
      <x:c r="A48" s="51" t="str">
        <x:v>Move-in</x:v>
      </x:c>
      <x:c r="B48" s="51" t="str">
        <x:v>Physical move and related opening cost</x:v>
      </x:c>
      <x:c r="C48" s="57"/>
      <x:c r="D48" s="57"/>
      <x:c r="E48" s="57"/>
    </x:row>
    <x:row r="49">
      <x:c r="A49" s="51" t="str">
        <x:v>Paid pre-operational occupancy</x:v>
      </x:c>
      <x:c r="B49" s="51" t="str">
        <x:v>Rent/outgoings before the office is usable</x:v>
      </x:c>
      <x:c r="C49" s="57"/>
      <x:c r="D49" s="57"/>
      <x:c r="E49" s="57"/>
    </x:row>
    <x:row r="50">
      <x:c r="A50" s="51" t="str">
        <x:v>Overlap / double occupancy</x:v>
      </x:c>
      <x:c r="B50" s="51" t="str">
        <x:v>Outgoing plus incoming workplace overlap</x:v>
      </x:c>
      <x:c r="C50" s="57"/>
      <x:c r="D50" s="57"/>
      <x:c r="E50" s="57"/>
    </x:row>
    <x:row r="51">
      <x:c r="A51" s="51" t="str">
        <x:v>Other opening cost</x:v>
      </x:c>
      <x:c r="B51" s="51" t="str">
        <x:v>Other non-refundable opening commitment</x:v>
      </x:c>
      <x:c r="C51" s="57"/>
      <x:c r="D51" s="57"/>
      <x:c r="E51" s="57"/>
    </x:row>
    <x:row r="52">
      <x:c r="A52" s="51" t="str">
        <x:v>Total contribution / cash credit</x:v>
      </x:c>
      <x:c r="B52" s="51" t="str">
        <x:v>Enter as a positive amount; subtracted from total cost</x:v>
      </x:c>
      <x:c r="C52" s="57"/>
      <x:c r="D52" s="57"/>
      <x:c r="E52" s="57"/>
    </x:row>
    <x:row r="53">
      <x:c r="A53" s="51" t="str">
        <x:v>Contribution received before use</x:v>
      </x:c>
      <x:c r="B53" s="51" t="str">
        <x:v>Initial-cash reduction only; cannot exceed total contribution</x:v>
      </x:c>
      <x:c r="C53" s="57"/>
      <x:c r="D53" s="57"/>
      <x:c r="E53" s="57"/>
    </x:row>
    <x:row r="54">
      <x:c r="A54" s="53"/>
      <x:c r="B54" s="53"/>
      <x:c r="C54" s="53"/>
      <x:c r="D54" s="53"/>
      <x:c r="E54" s="53"/>
    </x:row>
    <x:row r="55">
      <x:c r="A55" s="50" t="str">
        <x:v>EXIT COST | HK$</x:v>
      </x:c>
      <x:c r="B55" s="50" t="str">
        <x:v>EXIT COST | HK$</x:v>
      </x:c>
      <x:c r="C55" s="50" t="str">
        <x:v>EXIT COST | HK$</x:v>
      </x:c>
      <x:c r="D55" s="50" t="str">
        <x:v>EXIT COST | HK$</x:v>
      </x:c>
      <x:c r="E55" s="50" t="str">
        <x:v>EXIT COST | HK$</x:v>
      </x:c>
    </x:row>
    <x:row r="56">
      <x:c r="A56" s="51" t="str">
        <x:v>Restoration / reinstatement</x:v>
      </x:c>
      <x:c r="B56" s="51" t="str">
        <x:v>Written handback obligation for the option</x:v>
      </x:c>
      <x:c r="C56" s="57"/>
      <x:c r="D56" s="57"/>
      <x:c r="E56" s="57"/>
    </x:row>
    <x:row r="57">
      <x:c r="A57" s="51" t="str">
        <x:v>Move-out / removal</x:v>
      </x:c>
      <x:c r="B57" s="51" t="str">
        <x:v>Removal, disposal and relocation</x:v>
      </x:c>
      <x:c r="C57" s="57"/>
      <x:c r="D57" s="57"/>
      <x:c r="E57" s="57"/>
    </x:row>
    <x:row r="58">
      <x:c r="A58" s="51" t="str">
        <x:v>Other exit cost</x:v>
      </x:c>
      <x:c r="B58" s="51" t="str">
        <x:v>Other committed exit item</x:v>
      </x:c>
      <x:c r="C58" s="57"/>
      <x:c r="D58" s="57"/>
      <x:c r="E58" s="57"/>
    </x:row>
    <x:row r="59">
      <x:c r="A59" s="53"/>
      <x:c r="B59" s="53"/>
      <x:c r="C59" s="53"/>
      <x:c r="D59" s="53"/>
      <x:c r="E59" s="53"/>
    </x:row>
    <x:row r="60">
      <x:c r="A60" s="50" t="str">
        <x:v>CALCULATED OUTPUTS</x:v>
      </x:c>
      <x:c r="B60" s="50" t="str">
        <x:v>CALCULATED OUTPUTS</x:v>
      </x:c>
      <x:c r="C60" s="50" t="str">
        <x:v>CALCULATED OUTPUTS</x:v>
      </x:c>
      <x:c r="D60" s="50" t="str">
        <x:v>CALCULATED OUTPUTS</x:v>
      </x:c>
      <x:c r="E60" s="50" t="str">
        <x:v>CALCULATED OUTPUTS</x:v>
      </x:c>
    </x:row>
    <x:row r="61">
      <x:c r="A61" s="51" t="str">
        <x:v>Recurring cost over selected horizon</x:v>
      </x:c>
      <x:c r="B61" s="51" t="str">
        <x:v>Monthly Model total</x:v>
      </x:c>
      <x:c r="C61" s="59" t="str">
        <x:f>IF(C74="INPUTS REQUIRED","",SUMIF('Monthly Model'!$A$4:$A$39,"&lt;="&amp;$C$7,'Monthly Model'!F$4:F$39))</x:f>
      </x:c>
      <x:c r="D61" s="59" t="str">
        <x:f>IF(D74="INPUTS REQUIRED","",SUMIF('Monthly Model'!$A$4:$A$39,"&lt;="&amp;$C$7,'Monthly Model'!I$4:I$39))</x:f>
      </x:c>
      <x:c r="E61" s="59" t="str">
        <x:f>IF(E74="INPUTS REQUIRED","",SUMIF('Monthly Model'!$A$4:$A$39,"&lt;="&amp;$C$7,'Monthly Model'!L$4:L$39))</x:f>
      </x:c>
    </x:row>
    <x:row r="62">
      <x:c r="A62" s="51" t="str">
        <x:v>Opening non-refundable net of contribution</x:v>
      </x:c>
      <x:c r="B62" s="51" t="str">
        <x:v>Opening items less total contribution / credit</x:v>
      </x:c>
      <x:c r="C62" s="59" t="str">
        <x:f>IF(C74="INPUTS REQUIRED","",SUM(C42:C51)-C52)</x:f>
      </x:c>
      <x:c r="D62" s="59" t="str">
        <x:f>IF(D74="INPUTS REQUIRED","",SUM(D42:D51)-D52)</x:f>
      </x:c>
      <x:c r="E62" s="59" t="str">
        <x:f>IF(E74="INPUTS REQUIRED","",SUM(E42:E51)-E52)</x:f>
      </x:c>
    </x:row>
    <x:row r="63">
      <x:c r="A63" s="51" t="str">
        <x:v>Expected deposit loss</x:v>
      </x:c>
      <x:c r="B63" s="51" t="str">
        <x:v>Deposit × (1 − expected refundable %)</x:v>
      </x:c>
      <x:c r="C63" s="59" t="str">
        <x:f>IF(C74="INPUTS REQUIRED","",C37*(1-C38))</x:f>
      </x:c>
      <x:c r="D63" s="59" t="str">
        <x:f>IF(D74="INPUTS REQUIRED","",D37*(1-D38))</x:f>
      </x:c>
      <x:c r="E63" s="59" t="str">
        <x:f>IF(E74="INPUTS REQUIRED","",E37*(1-E38))</x:f>
      </x:c>
    </x:row>
    <x:row r="64">
      <x:c r="A64" s="51" t="str">
        <x:v>Expected refundable cash tied up</x:v>
      </x:c>
      <x:c r="B64" s="51" t="str">
        <x:v>Deposit × expected refundable %</x:v>
      </x:c>
      <x:c r="C64" s="59" t="str">
        <x:f>IF(C74="INPUTS REQUIRED","",C37*C38)</x:f>
      </x:c>
      <x:c r="D64" s="59" t="str">
        <x:f>IF(D74="INPUTS REQUIRED","",D37*D38)</x:f>
      </x:c>
      <x:c r="E64" s="59" t="str">
        <x:f>IF(E74="INPUTS REQUIRED","",E37*E38)</x:f>
      </x:c>
    </x:row>
    <x:row r="65">
      <x:c r="A65" s="51" t="str">
        <x:v>Exit cost</x:v>
      </x:c>
      <x:c r="B65" s="51" t="str">
        <x:v>Restoration + move-out + other exit</x:v>
      </x:c>
      <x:c r="C65" s="59" t="str">
        <x:f>IF(C74="INPUTS REQUIRED","",SUM(C56:C58))</x:f>
      </x:c>
      <x:c r="D65" s="59" t="str">
        <x:f>IF(D74="INPUTS REQUIRED","",SUM(D56:D58))</x:f>
      </x:c>
      <x:c r="E65" s="59" t="str">
        <x:f>IF(E74="INPUTS REQUIRED","",SUM(E56:E58))</x:f>
      </x:c>
    </x:row>
    <x:row r="66">
      <x:c r="A66" s="51" t="str">
        <x:v>Total non-refundable cost</x:v>
      </x:c>
      <x:c r="B66" s="51" t="str">
        <x:v>Recurring + opening + expected deposit loss + exit</x:v>
      </x:c>
      <x:c r="C66" s="59" t="str">
        <x:f>IF(C74="INPUTS REQUIRED","",C61+C62+C63+C65)</x:f>
      </x:c>
      <x:c r="D66" s="59" t="str">
        <x:f>IF(D74="INPUTS REQUIRED","",D61+D62+D63+D65)</x:f>
      </x:c>
      <x:c r="E66" s="59" t="str">
        <x:f>IF(E74="INPUTS REQUIRED","",E61+E62+E63+E65)</x:f>
      </x:c>
    </x:row>
    <x:row r="67">
      <x:c r="A67" s="51" t="str">
        <x:v>Initial cash before usable</x:v>
      </x:c>
      <x:c r="B67" s="51" t="str">
        <x:v>Deposit + advance + opening items − credit received before use</x:v>
      </x:c>
      <x:c r="C67" s="59" t="str">
        <x:f>IF(C74="INPUTS REQUIRED","",C37+C39+SUM(C42:C51)-C53)</x:f>
      </x:c>
      <x:c r="D67" s="59" t="str">
        <x:f>IF(D74="INPUTS REQUIRED","",D37+D39+SUM(D42:D51)-D53)</x:f>
      </x:c>
      <x:c r="E67" s="59" t="str">
        <x:f>IF(E74="INPUTS REQUIRED","",E37+E39+SUM(E42:E51)-E53)</x:f>
      </x:c>
    </x:row>
    <x:row r="68">
      <x:c r="A68" s="51" t="str">
        <x:v>Expected occupied seat-months</x:v>
      </x:c>
      <x:c r="B68" s="51" t="str">
        <x:v>Common team path over selected horizon</x:v>
      </x:c>
      <x:c r="C68" s="60" t="str">
        <x:f>IF(OR($C$7="",$C$9="",AND($C$7&gt;12,$C$10=""),AND($C$7&gt;24,$C$11="")),"",$C$9*MIN($C$7,12)+IF($C$7&gt;12,$C$10*MIN($C$7-12,12),0)+IF($C$7&gt;24,$C$11*MIN($C$7-24,12),0))</x:f>
      </x:c>
      <x:c r="D68" s="60" t="str">
        <x:f>IF(OR($C$7="",$C$9="",AND($C$7&gt;12,$C$10=""),AND($C$7&gt;24,$C$11="")),"",$C$9*MIN($C$7,12)+IF($C$7&gt;12,$C$10*MIN($C$7-12,12),0)+IF($C$7&gt;24,$C$11*MIN($C$7-24,12),0))</x:f>
      </x:c>
      <x:c r="E68" s="60" t="str">
        <x:f>IF(OR($C$7="",$C$9="",AND($C$7&gt;12,$C$10=""),AND($C$7&gt;24,$C$11="")),"",$C$9*MIN($C$7,12)+IF($C$7&gt;12,$C$10*MIN($C$7-12,12),0)+IF($C$7&gt;24,$C$11*MIN($C$7-24,12),0))</x:f>
      </x:c>
    </x:row>
    <x:row r="69">
      <x:c r="A69" s="51" t="str">
        <x:v>Cost per occupied seat-month</x:v>
      </x:c>
      <x:c r="B69" s="51" t="str">
        <x:v>Total non-refundable ÷ occupied seat-months</x:v>
      </x:c>
      <x:c r="C69" s="59" t="str">
        <x:f>IF(OR(COUNT(C66,C68)&lt;2,C68=0),"",C66/C68)</x:f>
      </x:c>
      <x:c r="D69" s="59" t="str">
        <x:f>IF(OR(COUNT(D66,D68)&lt;2,D68=0),"",D66/D68)</x:f>
      </x:c>
      <x:c r="E69" s="59" t="str">
        <x:f>IF(OR(COUNT(E66,E68)&lt;2,E68=0),"",E66/E68)</x:f>
      </x:c>
    </x:row>
    <x:row r="70">
      <x:c r="A70" s="51" t="str">
        <x:v>Maximum expected occupied seats</x:v>
      </x:c>
      <x:c r="B70" s="51" t="str">
        <x:v>Within selected horizon</x:v>
      </x:c>
      <x:c r="C70" s="60" t="str">
        <x:f>IF(OR($C$7="",$C$9="",AND($C$7&gt;12,$C$10=""),AND($C$7&gt;24,$C$11="")),"",MAX($C$9,IF($C$7&gt;12,$C$10,0),IF($C$7&gt;24,$C$11,0)))</x:f>
      </x:c>
      <x:c r="D70" s="60" t="str">
        <x:f>IF(OR($C$7="",$C$9="",AND($C$7&gt;12,$C$10=""),AND($C$7&gt;24,$C$11="")),"",MAX($C$9,IF($C$7&gt;12,$C$10,0),IF($C$7&gt;24,$C$11,0)))</x:f>
      </x:c>
      <x:c r="E70" s="60" t="str">
        <x:f>IF(OR($C$7="",$C$9="",AND($C$7&gt;12,$C$10=""),AND($C$7&gt;24,$C$11="")),"",MAX($C$9,IF($C$7&gt;12,$C$10,0),IF($C$7&gt;24,$C$11,0)))</x:f>
      </x:c>
    </x:row>
    <x:row r="71">
      <x:c r="A71" s="51" t="str">
        <x:v>Capacity check</x:v>
      </x:c>
      <x:c r="B71" s="51" t="str">
        <x:v>Practical capacity must cover the maximum</x:v>
      </x:c>
      <x:c r="C71" s="61" t="str">
        <x:f>IF(OR(C20="",C70=""),"INPUTS REQUIRED",IF(C20&gt;=C70,"PASS","REVIEW"))</x:f>
        <x:v>INPUTS REQUIRED</x:v>
      </x:c>
      <x:c r="D71" s="61" t="str">
        <x:f>IF(OR(D20="",D70=""),"INPUTS REQUIRED",IF(D20&gt;=D70,"PASS","REVIEW"))</x:f>
        <x:v>INPUTS REQUIRED</x:v>
      </x:c>
      <x:c r="E71" s="61" t="str">
        <x:f>IF(OR(E20="",E70=""),"INPUTS REQUIRED",IF(E20&gt;=E70,"PASS","REVIEW"))</x:f>
        <x:v>INPUTS REQUIRED</x:v>
      </x:c>
    </x:row>
    <x:row r="72">
      <x:c r="A72" s="51" t="str">
        <x:v>Ready-date check</x:v>
      </x:c>
      <x:c r="B72" s="51" t="str">
        <x:v>Expected ready date must meet required start</x:v>
      </x:c>
      <x:c r="C72" s="61" t="str">
        <x:f>IF(OR(C21="",$C$8=""),"INPUTS REQUIRED",IF(C21&lt;=$C$8,"PASS","REVIEW"))</x:f>
        <x:v>INPUTS REQUIRED</x:v>
      </x:c>
      <x:c r="D72" s="61" t="str">
        <x:f>IF(OR(D21="",$C$8=""),"INPUTS REQUIRED",IF(D21&lt;=$C$8,"PASS","REVIEW"))</x:f>
        <x:v>INPUTS REQUIRED</x:v>
      </x:c>
      <x:c r="E72" s="61" t="str">
        <x:f>IF(OR(E21="",$C$8=""),"INPUTS REQUIRED",IF(E21&lt;=$C$8,"PASS","REVIEW"))</x:f>
        <x:v>INPUTS REQUIRED</x:v>
      </x:c>
    </x:row>
    <x:row r="73">
      <x:c r="A73" s="51" t="str">
        <x:v>Proposal-term check</x:v>
      </x:c>
      <x:c r="B73" s="51" t="str">
        <x:v>Covered months must meet selected horizon</x:v>
      </x:c>
      <x:c r="C73" s="61" t="str">
        <x:f>IF(OR(C19="",$C$7=""),"INPUTS REQUIRED",IF(C19&gt;=$C$7,"PASS","REVIEW"))</x:f>
        <x:v>INPUTS REQUIRED</x:v>
      </x:c>
      <x:c r="D73" s="61" t="str">
        <x:f>IF(OR(D19="",$C$7=""),"INPUTS REQUIRED",IF(D19&gt;=$C$7,"PASS","REVIEW"))</x:f>
        <x:v>INPUTS REQUIRED</x:v>
      </x:c>
      <x:c r="E73" s="61" t="str">
        <x:f>IF(OR(E19="",$C$7=""),"INPUTS REQUIRED",IF(E19&gt;=$C$7,"PASS","REVIEW"))</x:f>
        <x:v>INPUTS REQUIRED</x:v>
      </x:c>
    </x:row>
    <x:row r="74">
      <x:c r="A74" s="51" t="str">
        <x:v>Option status</x:v>
      </x:c>
      <x:c r="B74" s="51" t="str">
        <x:v>Completeness plus term, capacity and ready-date gates</x:v>
      </x:c>
      <x:c r="C74" s="61" t="str">
        <x:f>IF(OR($C$7="",$C$8="",$C$9="",AND($C$7&gt;12,$C$10=""),AND($C$7&gt;24,$C$11=""),C16="",C17="",COUNT(C18:C21)&lt;4,COUNT(C25:C34)&lt;10,COUNT(C37:C39)&lt;3,COUNT(C42:C53)&lt;12,COUNT(C56:C58)&lt;3),"INPUTS REQUIRED",IF(OR(C18&gt;$C$6,MIN(C25:C34,C37:C39,C42:C53,C56:C58)&lt;0,C38&lt;0,C38&gt;1,C53&gt;C52,C19&lt;$C$7,C20&lt;C70,C21&gt;$C$8),"REVIEW","READY"))</x:f>
        <x:v>INPUTS REQUIRED</x:v>
      </x:c>
      <x:c r="D74" s="61" t="str">
        <x:f>IF(OR($C$7="",$C$8="",$C$9="",AND($C$7&gt;12,$C$10=""),AND($C$7&gt;24,$C$11=""),D16="",D17="",COUNT(D18:D21)&lt;4,COUNT(D25:D34)&lt;10,COUNT(D37:D39)&lt;3,COUNT(D42:D53)&lt;12,COUNT(D56:D58)&lt;3),"INPUTS REQUIRED",IF(OR(D18&gt;$C$6,MIN(D25:D34,D37:D39,D42:D53,D56:D58)&lt;0,D38&lt;0,D38&gt;1,D53&gt;D52,D19&lt;$C$7,D20&lt;D70,D21&gt;$C$8),"REVIEW","READY"))</x:f>
        <x:v>INPUTS REQUIRED</x:v>
      </x:c>
      <x:c r="E74" s="61" t="str">
        <x:f>IF(OR($C$7="",$C$8="",$C$9="",AND($C$7&gt;12,$C$10=""),AND($C$7&gt;24,$C$11=""),E16="",E17="",COUNT(E18:E21)&lt;4,COUNT(E25:E34)&lt;10,COUNT(E37:E39)&lt;3,COUNT(E42:E53)&lt;12,COUNT(E56:E58)&lt;3),"INPUTS REQUIRED",IF(OR(E18&gt;$C$6,MIN(E25:E34,E37:E39,E42:E53,E56:E58)&lt;0,E38&lt;0,E38&gt;1,E53&gt;E52,E19&lt;$C$7,E20&lt;E70,E21&gt;$C$8),"REVIEW","READY"))</x:f>
        <x:v>INPUTS REQUIRED</x:v>
      </x:c>
    </x:row>
  </x:sheetData>
  <x:mergeCells>
    <x:mergeCell ref="A1:E2"/>
    <x:mergeCell ref="A4:E4"/>
    <x:mergeCell ref="A15:E15"/>
    <x:mergeCell ref="A24:E24"/>
    <x:mergeCell ref="A36:E36"/>
    <x:mergeCell ref="A41:E41"/>
    <x:mergeCell ref="A55:E55"/>
    <x:mergeCell ref="A60:E60"/>
  </x:mergeCells>
  <x:conditionalFormatting sqref="C71:E74">
    <x:cfRule type="containsText" dxfId="15" priority="1" operator="containsText" text="READY"/>
    <x:cfRule type="containsText" dxfId="16" priority="2" operator="containsText" text="PASS"/>
    <x:cfRule type="containsText" dxfId="17" priority="3" operator="containsText" text="INPUTS REQUIRED"/>
    <x:cfRule type="containsText" dxfId="18" priority="4" operator="containsText" text="REVIEW"/>
    <x:cfRule type="containsText" dxfId="19" priority="5" operator="containsText" text="ERROR"/>
  </x:conditionalFormatting>
  <x:dataValidations count="1">
    <x:dataValidation type="list" sqref="C7">
      <x:formula1>"12,24,36"</x:formula1>
    </x:dataValidation>
  </x:dataValidations>
  <x:pageMargins left="0.7" right="0.7" top="0.75" bottom="0.75" header="0.3" footer="0.3"/>
  <x:legacyDrawing xmlns:r="http://schemas.openxmlformats.org/officeDocument/2006/relationships" r:id="R40fe3a1a423340c4"/>
</x:worksheet>
</file>

<file path=xl/worksheets/sheet3.xml><?xml version="1.0" encoding="utf-8"?>
<x:worksheet xmlns:x="http://schemas.openxmlformats.org/spreadsheetml/2006/main">
  <x:sheetViews>
    <x:sheetView showGridLines="0" workbookViewId="0"/>
  </x:sheetViews>
  <x:sheetFormatPr defaultRowHeight="15"/>
  <x:cols>
    <x:col min="1" max="1" width="9" hidden="0" customWidth="1"/>
    <x:col min="2" max="2" width="15" hidden="0" customWidth="1"/>
    <x:col min="3" max="3" width="18"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s>
  <x:sheetData>
    <x:row r="1">
      <x:c r="A1" s="72" t="str">
        <x:v>Monthly Model | visible recurring-cost formulas</x:v>
      </x:c>
      <x:c r="B1" s="72" t="str">
        <x:v>Monthly Model | visible recurring-cost formulas</x:v>
      </x:c>
      <x:c r="C1" s="72" t="str">
        <x:v>Monthly Model | visible recurring-cost formulas</x:v>
      </x:c>
      <x:c r="D1" s="72" t="str">
        <x:v>Monthly Model | visible recurring-cost formulas</x:v>
      </x:c>
      <x:c r="E1" s="72" t="str">
        <x:v>Monthly Model | visible recurring-cost formulas</x:v>
      </x:c>
      <x:c r="F1" s="72" t="str">
        <x:v>Monthly Model | visible recurring-cost formulas</x:v>
      </x:c>
      <x:c r="G1" s="72" t="str">
        <x:v>Monthly Model | visible recurring-cost formulas</x:v>
      </x:c>
      <x:c r="H1" s="72" t="str">
        <x:v>Monthly Model | visible recurring-cost formulas</x:v>
      </x:c>
      <x:c r="I1" s="72" t="str">
        <x:v>Monthly Model | visible recurring-cost formulas</x:v>
      </x:c>
      <x:c r="J1" s="72" t="str">
        <x:v>Monthly Model | visible recurring-cost formulas</x:v>
      </x:c>
      <x:c r="K1" s="72" t="str">
        <x:v>Monthly Model | visible recurring-cost formulas</x:v>
      </x:c>
      <x:c r="L1" s="72" t="str">
        <x:v>Monthly Model | visible recurring-cost formulas</x:v>
      </x:c>
    </x:row>
    <x:row r="2">
      <x:c r="A2" s="72" t="str">
        <x:v>Monthly Model | visible recurring-cost formulas</x:v>
      </x:c>
      <x:c r="B2" s="72" t="str">
        <x:v>Monthly Model | visible recurring-cost formulas</x:v>
      </x:c>
      <x:c r="C2" s="72" t="str">
        <x:v>Monthly Model | visible recurring-cost formulas</x:v>
      </x:c>
      <x:c r="D2" s="72" t="str">
        <x:v>Monthly Model | visible recurring-cost formulas</x:v>
      </x:c>
      <x:c r="E2" s="72" t="str">
        <x:v>Monthly Model | visible recurring-cost formulas</x:v>
      </x:c>
      <x:c r="F2" s="72" t="str">
        <x:v>Monthly Model | visible recurring-cost formulas</x:v>
      </x:c>
      <x:c r="G2" s="72" t="str">
        <x:v>Monthly Model | visible recurring-cost formulas</x:v>
      </x:c>
      <x:c r="H2" s="72" t="str">
        <x:v>Monthly Model | visible recurring-cost formulas</x:v>
      </x:c>
      <x:c r="I2" s="72" t="str">
        <x:v>Monthly Model | visible recurring-cost formulas</x:v>
      </x:c>
      <x:c r="J2" s="72" t="str">
        <x:v>Monthly Model | visible recurring-cost formulas</x:v>
      </x:c>
      <x:c r="K2" s="72" t="str">
        <x:v>Monthly Model | visible recurring-cost formulas</x:v>
      </x:c>
      <x:c r="L2" s="72" t="str">
        <x:v>Monthly Model | visible recurring-cost formulas</x:v>
      </x:c>
    </x:row>
    <x:row r="3">
      <x:c r="A3" s="24" t="str">
        <x:v>Month</x:v>
      </x:c>
      <x:c r="B3" s="24" t="str">
        <x:v>Period start</x:v>
      </x:c>
      <x:c r="C3" s="24" t="str">
        <x:v>Expected occupied seats</x:v>
      </x:c>
      <x:c r="D3" s="24" t="str">
        <x:v>Serviced | base</x:v>
      </x:c>
      <x:c r="E3" s="24" t="str">
        <x:v>Serviced | other</x:v>
      </x:c>
      <x:c r="F3" s="24" t="str">
        <x:v>Serviced | total</x:v>
      </x:c>
      <x:c r="G3" s="24" t="str">
        <x:v>Fitted | base</x:v>
      </x:c>
      <x:c r="H3" s="24" t="str">
        <x:v>Fitted | other</x:v>
      </x:c>
      <x:c r="I3" s="24" t="str">
        <x:v>Fitted | total</x:v>
      </x:c>
      <x:c r="J3" s="24" t="str">
        <x:v>Conventional | base</x:v>
      </x:c>
      <x:c r="K3" s="24" t="str">
        <x:v>Conventional | other</x:v>
      </x:c>
      <x:c r="L3" s="24" t="str">
        <x:v>Conventional | total</x:v>
      </x:c>
    </x:row>
    <x:row r="4">
      <x:c r="A4" s="13" t="n">
        <x:v>1</x:v>
      </x:c>
      <x:c r="B4" s="64" t="str">
        <x:f>IF(Inputs!$C$8="","",EDATE(Inputs!$C$8,$A4-1))</x:f>
      </x:c>
      <x:c r="C4" s="65" t="str">
        <x:f>IF($A4&lt;=12,IF(Inputs!$C$9="","",Inputs!$C$9),IF($A4&lt;=24,IF(Inputs!$C$10="","",Inputs!$C$10),IF(Inputs!$C$11="","",Inputs!$C$11)))</x:f>
      </x:c>
      <x:c r="D4" s="66" t="str">
        <x:f>IF(COUNT(Inputs!C$25,Inputs!C$33,Inputs!C$34)&lt;3,"",IF($A4&lt;=Inputs!C$34,0,Inputs!C$25*(1+Inputs!C$33)^INT(($A4-1)/12)))</x:f>
      </x:c>
      <x:c r="E4" s="66" t="str">
        <x:f>IF(OR(COUNT(Inputs!C$26:C$32)&lt;7,Inputs!C$33=""),"",SUM(Inputs!C$26:C$32)*(1+Inputs!C$33)^INT(($A4-1)/12))</x:f>
      </x:c>
      <x:c r="F4" s="66" t="str">
        <x:f>IF(COUNT(D4:E4)&lt;2,"",SUM(D4:E4))</x:f>
      </x:c>
      <x:c r="G4" s="66" t="str">
        <x:f>IF(COUNT(Inputs!D$25,Inputs!D$33,Inputs!D$34)&lt;3,"",IF($A4&lt;=Inputs!D$34,0,Inputs!D$25*(1+Inputs!D$33)^INT(($A4-1)/12)))</x:f>
      </x:c>
      <x:c r="H4" s="66" t="str">
        <x:f>IF(OR(COUNT(Inputs!D$26:D$32)&lt;7,Inputs!D$33=""),"",SUM(Inputs!D$26:D$32)*(1+Inputs!D$33)^INT(($A4-1)/12))</x:f>
      </x:c>
      <x:c r="I4" s="66" t="str">
        <x:f>IF(COUNT(G4:H4)&lt;2,"",SUM(G4:H4))</x:f>
      </x:c>
      <x:c r="J4" s="66" t="str">
        <x:f>IF(COUNT(Inputs!E$25,Inputs!E$33,Inputs!E$34)&lt;3,"",IF($A4&lt;=Inputs!E$34,0,Inputs!E$25*(1+Inputs!E$33)^INT(($A4-1)/12)))</x:f>
      </x:c>
      <x:c r="K4" s="66" t="str">
        <x:f>IF(OR(COUNT(Inputs!E$26:E$32)&lt;7,Inputs!E$33=""),"",SUM(Inputs!E$26:E$32)*(1+Inputs!E$33)^INT(($A4-1)/12))</x:f>
      </x:c>
      <x:c r="L4" s="66" t="str">
        <x:f>IF(COUNT(J4:K4)&lt;2,"",SUM(J4:K4))</x:f>
      </x:c>
    </x:row>
    <x:row r="5">
      <x:c r="A5" s="13" t="n">
        <x:v>2</x:v>
      </x:c>
      <x:c r="B5" s="64" t="str">
        <x:f>IF(Inputs!$C$8="","",EDATE(Inputs!$C$8,$A5-1))</x:f>
      </x:c>
      <x:c r="C5" s="65" t="str">
        <x:f>IF($A5&lt;=12,IF(Inputs!$C$9="","",Inputs!$C$9),IF($A5&lt;=24,IF(Inputs!$C$10="","",Inputs!$C$10),IF(Inputs!$C$11="","",Inputs!$C$11)))</x:f>
      </x:c>
      <x:c r="D5" s="66" t="str">
        <x:f>IF(COUNT(Inputs!C$25,Inputs!C$33,Inputs!C$34)&lt;3,"",IF($A5&lt;=Inputs!C$34,0,Inputs!C$25*(1+Inputs!C$33)^INT(($A5-1)/12)))</x:f>
      </x:c>
      <x:c r="E5" s="66" t="str">
        <x:f>IF(OR(COUNT(Inputs!C$26:C$32)&lt;7,Inputs!C$33=""),"",SUM(Inputs!C$26:C$32)*(1+Inputs!C$33)^INT(($A5-1)/12))</x:f>
      </x:c>
      <x:c r="F5" s="66" t="str">
        <x:f>IF(COUNT(D5:E5)&lt;2,"",SUM(D5:E5))</x:f>
      </x:c>
      <x:c r="G5" s="66" t="str">
        <x:f>IF(COUNT(Inputs!D$25,Inputs!D$33,Inputs!D$34)&lt;3,"",IF($A5&lt;=Inputs!D$34,0,Inputs!D$25*(1+Inputs!D$33)^INT(($A5-1)/12)))</x:f>
      </x:c>
      <x:c r="H5" s="66" t="str">
        <x:f>IF(OR(COUNT(Inputs!D$26:D$32)&lt;7,Inputs!D$33=""),"",SUM(Inputs!D$26:D$32)*(1+Inputs!D$33)^INT(($A5-1)/12))</x:f>
      </x:c>
      <x:c r="I5" s="66" t="str">
        <x:f>IF(COUNT(G5:H5)&lt;2,"",SUM(G5:H5))</x:f>
      </x:c>
      <x:c r="J5" s="66" t="str">
        <x:f>IF(COUNT(Inputs!E$25,Inputs!E$33,Inputs!E$34)&lt;3,"",IF($A5&lt;=Inputs!E$34,0,Inputs!E$25*(1+Inputs!E$33)^INT(($A5-1)/12)))</x:f>
      </x:c>
      <x:c r="K5" s="66" t="str">
        <x:f>IF(OR(COUNT(Inputs!E$26:E$32)&lt;7,Inputs!E$33=""),"",SUM(Inputs!E$26:E$32)*(1+Inputs!E$33)^INT(($A5-1)/12))</x:f>
      </x:c>
      <x:c r="L5" s="66" t="str">
        <x:f>IF(COUNT(J5:K5)&lt;2,"",SUM(J5:K5))</x:f>
      </x:c>
    </x:row>
    <x:row r="6">
      <x:c r="A6" s="13" t="n">
        <x:v>3</x:v>
      </x:c>
      <x:c r="B6" s="64" t="str">
        <x:f>IF(Inputs!$C$8="","",EDATE(Inputs!$C$8,$A6-1))</x:f>
      </x:c>
      <x:c r="C6" s="65" t="str">
        <x:f>IF($A6&lt;=12,IF(Inputs!$C$9="","",Inputs!$C$9),IF($A6&lt;=24,IF(Inputs!$C$10="","",Inputs!$C$10),IF(Inputs!$C$11="","",Inputs!$C$11)))</x:f>
      </x:c>
      <x:c r="D6" s="66" t="str">
        <x:f>IF(COUNT(Inputs!C$25,Inputs!C$33,Inputs!C$34)&lt;3,"",IF($A6&lt;=Inputs!C$34,0,Inputs!C$25*(1+Inputs!C$33)^INT(($A6-1)/12)))</x:f>
      </x:c>
      <x:c r="E6" s="66" t="str">
        <x:f>IF(OR(COUNT(Inputs!C$26:C$32)&lt;7,Inputs!C$33=""),"",SUM(Inputs!C$26:C$32)*(1+Inputs!C$33)^INT(($A6-1)/12))</x:f>
      </x:c>
      <x:c r="F6" s="66" t="str">
        <x:f>IF(COUNT(D6:E6)&lt;2,"",SUM(D6:E6))</x:f>
      </x:c>
      <x:c r="G6" s="66" t="str">
        <x:f>IF(COUNT(Inputs!D$25,Inputs!D$33,Inputs!D$34)&lt;3,"",IF($A6&lt;=Inputs!D$34,0,Inputs!D$25*(1+Inputs!D$33)^INT(($A6-1)/12)))</x:f>
      </x:c>
      <x:c r="H6" s="66" t="str">
        <x:f>IF(OR(COUNT(Inputs!D$26:D$32)&lt;7,Inputs!D$33=""),"",SUM(Inputs!D$26:D$32)*(1+Inputs!D$33)^INT(($A6-1)/12))</x:f>
      </x:c>
      <x:c r="I6" s="66" t="str">
        <x:f>IF(COUNT(G6:H6)&lt;2,"",SUM(G6:H6))</x:f>
      </x:c>
      <x:c r="J6" s="66" t="str">
        <x:f>IF(COUNT(Inputs!E$25,Inputs!E$33,Inputs!E$34)&lt;3,"",IF($A6&lt;=Inputs!E$34,0,Inputs!E$25*(1+Inputs!E$33)^INT(($A6-1)/12)))</x:f>
      </x:c>
      <x:c r="K6" s="66" t="str">
        <x:f>IF(OR(COUNT(Inputs!E$26:E$32)&lt;7,Inputs!E$33=""),"",SUM(Inputs!E$26:E$32)*(1+Inputs!E$33)^INT(($A6-1)/12))</x:f>
      </x:c>
      <x:c r="L6" s="66" t="str">
        <x:f>IF(COUNT(J6:K6)&lt;2,"",SUM(J6:K6))</x:f>
      </x:c>
    </x:row>
    <x:row r="7">
      <x:c r="A7" s="13" t="n">
        <x:v>4</x:v>
      </x:c>
      <x:c r="B7" s="64" t="str">
        <x:f>IF(Inputs!$C$8="","",EDATE(Inputs!$C$8,$A7-1))</x:f>
      </x:c>
      <x:c r="C7" s="65" t="str">
        <x:f>IF($A7&lt;=12,IF(Inputs!$C$9="","",Inputs!$C$9),IF($A7&lt;=24,IF(Inputs!$C$10="","",Inputs!$C$10),IF(Inputs!$C$11="","",Inputs!$C$11)))</x:f>
      </x:c>
      <x:c r="D7" s="66" t="str">
        <x:f>IF(COUNT(Inputs!C$25,Inputs!C$33,Inputs!C$34)&lt;3,"",IF($A7&lt;=Inputs!C$34,0,Inputs!C$25*(1+Inputs!C$33)^INT(($A7-1)/12)))</x:f>
      </x:c>
      <x:c r="E7" s="66" t="str">
        <x:f>IF(OR(COUNT(Inputs!C$26:C$32)&lt;7,Inputs!C$33=""),"",SUM(Inputs!C$26:C$32)*(1+Inputs!C$33)^INT(($A7-1)/12))</x:f>
      </x:c>
      <x:c r="F7" s="66" t="str">
        <x:f>IF(COUNT(D7:E7)&lt;2,"",SUM(D7:E7))</x:f>
      </x:c>
      <x:c r="G7" s="66" t="str">
        <x:f>IF(COUNT(Inputs!D$25,Inputs!D$33,Inputs!D$34)&lt;3,"",IF($A7&lt;=Inputs!D$34,0,Inputs!D$25*(1+Inputs!D$33)^INT(($A7-1)/12)))</x:f>
      </x:c>
      <x:c r="H7" s="66" t="str">
        <x:f>IF(OR(COUNT(Inputs!D$26:D$32)&lt;7,Inputs!D$33=""),"",SUM(Inputs!D$26:D$32)*(1+Inputs!D$33)^INT(($A7-1)/12))</x:f>
      </x:c>
      <x:c r="I7" s="66" t="str">
        <x:f>IF(COUNT(G7:H7)&lt;2,"",SUM(G7:H7))</x:f>
      </x:c>
      <x:c r="J7" s="66" t="str">
        <x:f>IF(COUNT(Inputs!E$25,Inputs!E$33,Inputs!E$34)&lt;3,"",IF($A7&lt;=Inputs!E$34,0,Inputs!E$25*(1+Inputs!E$33)^INT(($A7-1)/12)))</x:f>
      </x:c>
      <x:c r="K7" s="66" t="str">
        <x:f>IF(OR(COUNT(Inputs!E$26:E$32)&lt;7,Inputs!E$33=""),"",SUM(Inputs!E$26:E$32)*(1+Inputs!E$33)^INT(($A7-1)/12))</x:f>
      </x:c>
      <x:c r="L7" s="66" t="str">
        <x:f>IF(COUNT(J7:K7)&lt;2,"",SUM(J7:K7))</x:f>
      </x:c>
    </x:row>
    <x:row r="8">
      <x:c r="A8" s="13" t="n">
        <x:v>5</x:v>
      </x:c>
      <x:c r="B8" s="64" t="str">
        <x:f>IF(Inputs!$C$8="","",EDATE(Inputs!$C$8,$A8-1))</x:f>
      </x:c>
      <x:c r="C8" s="65" t="str">
        <x:f>IF($A8&lt;=12,IF(Inputs!$C$9="","",Inputs!$C$9),IF($A8&lt;=24,IF(Inputs!$C$10="","",Inputs!$C$10),IF(Inputs!$C$11="","",Inputs!$C$11)))</x:f>
      </x:c>
      <x:c r="D8" s="66" t="str">
        <x:f>IF(COUNT(Inputs!C$25,Inputs!C$33,Inputs!C$34)&lt;3,"",IF($A8&lt;=Inputs!C$34,0,Inputs!C$25*(1+Inputs!C$33)^INT(($A8-1)/12)))</x:f>
      </x:c>
      <x:c r="E8" s="66" t="str">
        <x:f>IF(OR(COUNT(Inputs!C$26:C$32)&lt;7,Inputs!C$33=""),"",SUM(Inputs!C$26:C$32)*(1+Inputs!C$33)^INT(($A8-1)/12))</x:f>
      </x:c>
      <x:c r="F8" s="66" t="str">
        <x:f>IF(COUNT(D8:E8)&lt;2,"",SUM(D8:E8))</x:f>
      </x:c>
      <x:c r="G8" s="66" t="str">
        <x:f>IF(COUNT(Inputs!D$25,Inputs!D$33,Inputs!D$34)&lt;3,"",IF($A8&lt;=Inputs!D$34,0,Inputs!D$25*(1+Inputs!D$33)^INT(($A8-1)/12)))</x:f>
      </x:c>
      <x:c r="H8" s="66" t="str">
        <x:f>IF(OR(COUNT(Inputs!D$26:D$32)&lt;7,Inputs!D$33=""),"",SUM(Inputs!D$26:D$32)*(1+Inputs!D$33)^INT(($A8-1)/12))</x:f>
      </x:c>
      <x:c r="I8" s="66" t="str">
        <x:f>IF(COUNT(G8:H8)&lt;2,"",SUM(G8:H8))</x:f>
      </x:c>
      <x:c r="J8" s="66" t="str">
        <x:f>IF(COUNT(Inputs!E$25,Inputs!E$33,Inputs!E$34)&lt;3,"",IF($A8&lt;=Inputs!E$34,0,Inputs!E$25*(1+Inputs!E$33)^INT(($A8-1)/12)))</x:f>
      </x:c>
      <x:c r="K8" s="66" t="str">
        <x:f>IF(OR(COUNT(Inputs!E$26:E$32)&lt;7,Inputs!E$33=""),"",SUM(Inputs!E$26:E$32)*(1+Inputs!E$33)^INT(($A8-1)/12))</x:f>
      </x:c>
      <x:c r="L8" s="66" t="str">
        <x:f>IF(COUNT(J8:K8)&lt;2,"",SUM(J8:K8))</x:f>
      </x:c>
    </x:row>
    <x:row r="9">
      <x:c r="A9" s="13" t="n">
        <x:v>6</x:v>
      </x:c>
      <x:c r="B9" s="64" t="str">
        <x:f>IF(Inputs!$C$8="","",EDATE(Inputs!$C$8,$A9-1))</x:f>
      </x:c>
      <x:c r="C9" s="65" t="str">
        <x:f>IF($A9&lt;=12,IF(Inputs!$C$9="","",Inputs!$C$9),IF($A9&lt;=24,IF(Inputs!$C$10="","",Inputs!$C$10),IF(Inputs!$C$11="","",Inputs!$C$11)))</x:f>
      </x:c>
      <x:c r="D9" s="66" t="str">
        <x:f>IF(COUNT(Inputs!C$25,Inputs!C$33,Inputs!C$34)&lt;3,"",IF($A9&lt;=Inputs!C$34,0,Inputs!C$25*(1+Inputs!C$33)^INT(($A9-1)/12)))</x:f>
      </x:c>
      <x:c r="E9" s="66" t="str">
        <x:f>IF(OR(COUNT(Inputs!C$26:C$32)&lt;7,Inputs!C$33=""),"",SUM(Inputs!C$26:C$32)*(1+Inputs!C$33)^INT(($A9-1)/12))</x:f>
      </x:c>
      <x:c r="F9" s="66" t="str">
        <x:f>IF(COUNT(D9:E9)&lt;2,"",SUM(D9:E9))</x:f>
      </x:c>
      <x:c r="G9" s="66" t="str">
        <x:f>IF(COUNT(Inputs!D$25,Inputs!D$33,Inputs!D$34)&lt;3,"",IF($A9&lt;=Inputs!D$34,0,Inputs!D$25*(1+Inputs!D$33)^INT(($A9-1)/12)))</x:f>
      </x:c>
      <x:c r="H9" s="66" t="str">
        <x:f>IF(OR(COUNT(Inputs!D$26:D$32)&lt;7,Inputs!D$33=""),"",SUM(Inputs!D$26:D$32)*(1+Inputs!D$33)^INT(($A9-1)/12))</x:f>
      </x:c>
      <x:c r="I9" s="66" t="str">
        <x:f>IF(COUNT(G9:H9)&lt;2,"",SUM(G9:H9))</x:f>
      </x:c>
      <x:c r="J9" s="66" t="str">
        <x:f>IF(COUNT(Inputs!E$25,Inputs!E$33,Inputs!E$34)&lt;3,"",IF($A9&lt;=Inputs!E$34,0,Inputs!E$25*(1+Inputs!E$33)^INT(($A9-1)/12)))</x:f>
      </x:c>
      <x:c r="K9" s="66" t="str">
        <x:f>IF(OR(COUNT(Inputs!E$26:E$32)&lt;7,Inputs!E$33=""),"",SUM(Inputs!E$26:E$32)*(1+Inputs!E$33)^INT(($A9-1)/12))</x:f>
      </x:c>
      <x:c r="L9" s="66" t="str">
        <x:f>IF(COUNT(J9:K9)&lt;2,"",SUM(J9:K9))</x:f>
      </x:c>
    </x:row>
    <x:row r="10">
      <x:c r="A10" s="13" t="n">
        <x:v>7</x:v>
      </x:c>
      <x:c r="B10" s="64" t="str">
        <x:f>IF(Inputs!$C$8="","",EDATE(Inputs!$C$8,$A10-1))</x:f>
      </x:c>
      <x:c r="C10" s="65" t="str">
        <x:f>IF($A10&lt;=12,IF(Inputs!$C$9="","",Inputs!$C$9),IF($A10&lt;=24,IF(Inputs!$C$10="","",Inputs!$C$10),IF(Inputs!$C$11="","",Inputs!$C$11)))</x:f>
      </x:c>
      <x:c r="D10" s="66" t="str">
        <x:f>IF(COUNT(Inputs!C$25,Inputs!C$33,Inputs!C$34)&lt;3,"",IF($A10&lt;=Inputs!C$34,0,Inputs!C$25*(1+Inputs!C$33)^INT(($A10-1)/12)))</x:f>
      </x:c>
      <x:c r="E10" s="66" t="str">
        <x:f>IF(OR(COUNT(Inputs!C$26:C$32)&lt;7,Inputs!C$33=""),"",SUM(Inputs!C$26:C$32)*(1+Inputs!C$33)^INT(($A10-1)/12))</x:f>
      </x:c>
      <x:c r="F10" s="66" t="str">
        <x:f>IF(COUNT(D10:E10)&lt;2,"",SUM(D10:E10))</x:f>
      </x:c>
      <x:c r="G10" s="66" t="str">
        <x:f>IF(COUNT(Inputs!D$25,Inputs!D$33,Inputs!D$34)&lt;3,"",IF($A10&lt;=Inputs!D$34,0,Inputs!D$25*(1+Inputs!D$33)^INT(($A10-1)/12)))</x:f>
      </x:c>
      <x:c r="H10" s="66" t="str">
        <x:f>IF(OR(COUNT(Inputs!D$26:D$32)&lt;7,Inputs!D$33=""),"",SUM(Inputs!D$26:D$32)*(1+Inputs!D$33)^INT(($A10-1)/12))</x:f>
      </x:c>
      <x:c r="I10" s="66" t="str">
        <x:f>IF(COUNT(G10:H10)&lt;2,"",SUM(G10:H10))</x:f>
      </x:c>
      <x:c r="J10" s="66" t="str">
        <x:f>IF(COUNT(Inputs!E$25,Inputs!E$33,Inputs!E$34)&lt;3,"",IF($A10&lt;=Inputs!E$34,0,Inputs!E$25*(1+Inputs!E$33)^INT(($A10-1)/12)))</x:f>
      </x:c>
      <x:c r="K10" s="66" t="str">
        <x:f>IF(OR(COUNT(Inputs!E$26:E$32)&lt;7,Inputs!E$33=""),"",SUM(Inputs!E$26:E$32)*(1+Inputs!E$33)^INT(($A10-1)/12))</x:f>
      </x:c>
      <x:c r="L10" s="66" t="str">
        <x:f>IF(COUNT(J10:K10)&lt;2,"",SUM(J10:K10))</x:f>
      </x:c>
    </x:row>
    <x:row r="11">
      <x:c r="A11" s="13" t="n">
        <x:v>8</x:v>
      </x:c>
      <x:c r="B11" s="64" t="str">
        <x:f>IF(Inputs!$C$8="","",EDATE(Inputs!$C$8,$A11-1))</x:f>
      </x:c>
      <x:c r="C11" s="65" t="str">
        <x:f>IF($A11&lt;=12,IF(Inputs!$C$9="","",Inputs!$C$9),IF($A11&lt;=24,IF(Inputs!$C$10="","",Inputs!$C$10),IF(Inputs!$C$11="","",Inputs!$C$11)))</x:f>
      </x:c>
      <x:c r="D11" s="66" t="str">
        <x:f>IF(COUNT(Inputs!C$25,Inputs!C$33,Inputs!C$34)&lt;3,"",IF($A11&lt;=Inputs!C$34,0,Inputs!C$25*(1+Inputs!C$33)^INT(($A11-1)/12)))</x:f>
      </x:c>
      <x:c r="E11" s="66" t="str">
        <x:f>IF(OR(COUNT(Inputs!C$26:C$32)&lt;7,Inputs!C$33=""),"",SUM(Inputs!C$26:C$32)*(1+Inputs!C$33)^INT(($A11-1)/12))</x:f>
      </x:c>
      <x:c r="F11" s="66" t="str">
        <x:f>IF(COUNT(D11:E11)&lt;2,"",SUM(D11:E11))</x:f>
      </x:c>
      <x:c r="G11" s="66" t="str">
        <x:f>IF(COUNT(Inputs!D$25,Inputs!D$33,Inputs!D$34)&lt;3,"",IF($A11&lt;=Inputs!D$34,0,Inputs!D$25*(1+Inputs!D$33)^INT(($A11-1)/12)))</x:f>
      </x:c>
      <x:c r="H11" s="66" t="str">
        <x:f>IF(OR(COUNT(Inputs!D$26:D$32)&lt;7,Inputs!D$33=""),"",SUM(Inputs!D$26:D$32)*(1+Inputs!D$33)^INT(($A11-1)/12))</x:f>
      </x:c>
      <x:c r="I11" s="66" t="str">
        <x:f>IF(COUNT(G11:H11)&lt;2,"",SUM(G11:H11))</x:f>
      </x:c>
      <x:c r="J11" s="66" t="str">
        <x:f>IF(COUNT(Inputs!E$25,Inputs!E$33,Inputs!E$34)&lt;3,"",IF($A11&lt;=Inputs!E$34,0,Inputs!E$25*(1+Inputs!E$33)^INT(($A11-1)/12)))</x:f>
      </x:c>
      <x:c r="K11" s="66" t="str">
        <x:f>IF(OR(COUNT(Inputs!E$26:E$32)&lt;7,Inputs!E$33=""),"",SUM(Inputs!E$26:E$32)*(1+Inputs!E$33)^INT(($A11-1)/12))</x:f>
      </x:c>
      <x:c r="L11" s="66" t="str">
        <x:f>IF(COUNT(J11:K11)&lt;2,"",SUM(J11:K11))</x:f>
      </x:c>
    </x:row>
    <x:row r="12">
      <x:c r="A12" s="13" t="n">
        <x:v>9</x:v>
      </x:c>
      <x:c r="B12" s="64" t="str">
        <x:f>IF(Inputs!$C$8="","",EDATE(Inputs!$C$8,$A12-1))</x:f>
      </x:c>
      <x:c r="C12" s="65" t="str">
        <x:f>IF($A12&lt;=12,IF(Inputs!$C$9="","",Inputs!$C$9),IF($A12&lt;=24,IF(Inputs!$C$10="","",Inputs!$C$10),IF(Inputs!$C$11="","",Inputs!$C$11)))</x:f>
      </x:c>
      <x:c r="D12" s="66" t="str">
        <x:f>IF(COUNT(Inputs!C$25,Inputs!C$33,Inputs!C$34)&lt;3,"",IF($A12&lt;=Inputs!C$34,0,Inputs!C$25*(1+Inputs!C$33)^INT(($A12-1)/12)))</x:f>
      </x:c>
      <x:c r="E12" s="66" t="str">
        <x:f>IF(OR(COUNT(Inputs!C$26:C$32)&lt;7,Inputs!C$33=""),"",SUM(Inputs!C$26:C$32)*(1+Inputs!C$33)^INT(($A12-1)/12))</x:f>
      </x:c>
      <x:c r="F12" s="66" t="str">
        <x:f>IF(COUNT(D12:E12)&lt;2,"",SUM(D12:E12))</x:f>
      </x:c>
      <x:c r="G12" s="66" t="str">
        <x:f>IF(COUNT(Inputs!D$25,Inputs!D$33,Inputs!D$34)&lt;3,"",IF($A12&lt;=Inputs!D$34,0,Inputs!D$25*(1+Inputs!D$33)^INT(($A12-1)/12)))</x:f>
      </x:c>
      <x:c r="H12" s="66" t="str">
        <x:f>IF(OR(COUNT(Inputs!D$26:D$32)&lt;7,Inputs!D$33=""),"",SUM(Inputs!D$26:D$32)*(1+Inputs!D$33)^INT(($A12-1)/12))</x:f>
      </x:c>
      <x:c r="I12" s="66" t="str">
        <x:f>IF(COUNT(G12:H12)&lt;2,"",SUM(G12:H12))</x:f>
      </x:c>
      <x:c r="J12" s="66" t="str">
        <x:f>IF(COUNT(Inputs!E$25,Inputs!E$33,Inputs!E$34)&lt;3,"",IF($A12&lt;=Inputs!E$34,0,Inputs!E$25*(1+Inputs!E$33)^INT(($A12-1)/12)))</x:f>
      </x:c>
      <x:c r="K12" s="66" t="str">
        <x:f>IF(OR(COUNT(Inputs!E$26:E$32)&lt;7,Inputs!E$33=""),"",SUM(Inputs!E$26:E$32)*(1+Inputs!E$33)^INT(($A12-1)/12))</x:f>
      </x:c>
      <x:c r="L12" s="66" t="str">
        <x:f>IF(COUNT(J12:K12)&lt;2,"",SUM(J12:K12))</x:f>
      </x:c>
    </x:row>
    <x:row r="13">
      <x:c r="A13" s="13" t="n">
        <x:v>10</x:v>
      </x:c>
      <x:c r="B13" s="64" t="str">
        <x:f>IF(Inputs!$C$8="","",EDATE(Inputs!$C$8,$A13-1))</x:f>
      </x:c>
      <x:c r="C13" s="65" t="str">
        <x:f>IF($A13&lt;=12,IF(Inputs!$C$9="","",Inputs!$C$9),IF($A13&lt;=24,IF(Inputs!$C$10="","",Inputs!$C$10),IF(Inputs!$C$11="","",Inputs!$C$11)))</x:f>
      </x:c>
      <x:c r="D13" s="66" t="str">
        <x:f>IF(COUNT(Inputs!C$25,Inputs!C$33,Inputs!C$34)&lt;3,"",IF($A13&lt;=Inputs!C$34,0,Inputs!C$25*(1+Inputs!C$33)^INT(($A13-1)/12)))</x:f>
      </x:c>
      <x:c r="E13" s="66" t="str">
        <x:f>IF(OR(COUNT(Inputs!C$26:C$32)&lt;7,Inputs!C$33=""),"",SUM(Inputs!C$26:C$32)*(1+Inputs!C$33)^INT(($A13-1)/12))</x:f>
      </x:c>
      <x:c r="F13" s="66" t="str">
        <x:f>IF(COUNT(D13:E13)&lt;2,"",SUM(D13:E13))</x:f>
      </x:c>
      <x:c r="G13" s="66" t="str">
        <x:f>IF(COUNT(Inputs!D$25,Inputs!D$33,Inputs!D$34)&lt;3,"",IF($A13&lt;=Inputs!D$34,0,Inputs!D$25*(1+Inputs!D$33)^INT(($A13-1)/12)))</x:f>
      </x:c>
      <x:c r="H13" s="66" t="str">
        <x:f>IF(OR(COUNT(Inputs!D$26:D$32)&lt;7,Inputs!D$33=""),"",SUM(Inputs!D$26:D$32)*(1+Inputs!D$33)^INT(($A13-1)/12))</x:f>
      </x:c>
      <x:c r="I13" s="66" t="str">
        <x:f>IF(COUNT(G13:H13)&lt;2,"",SUM(G13:H13))</x:f>
      </x:c>
      <x:c r="J13" s="66" t="str">
        <x:f>IF(COUNT(Inputs!E$25,Inputs!E$33,Inputs!E$34)&lt;3,"",IF($A13&lt;=Inputs!E$34,0,Inputs!E$25*(1+Inputs!E$33)^INT(($A13-1)/12)))</x:f>
      </x:c>
      <x:c r="K13" s="66" t="str">
        <x:f>IF(OR(COUNT(Inputs!E$26:E$32)&lt;7,Inputs!E$33=""),"",SUM(Inputs!E$26:E$32)*(1+Inputs!E$33)^INT(($A13-1)/12))</x:f>
      </x:c>
      <x:c r="L13" s="66" t="str">
        <x:f>IF(COUNT(J13:K13)&lt;2,"",SUM(J13:K13))</x:f>
      </x:c>
    </x:row>
    <x:row r="14">
      <x:c r="A14" s="13" t="n">
        <x:v>11</x:v>
      </x:c>
      <x:c r="B14" s="64" t="str">
        <x:f>IF(Inputs!$C$8="","",EDATE(Inputs!$C$8,$A14-1))</x:f>
      </x:c>
      <x:c r="C14" s="65" t="str">
        <x:f>IF($A14&lt;=12,IF(Inputs!$C$9="","",Inputs!$C$9),IF($A14&lt;=24,IF(Inputs!$C$10="","",Inputs!$C$10),IF(Inputs!$C$11="","",Inputs!$C$11)))</x:f>
      </x:c>
      <x:c r="D14" s="66" t="str">
        <x:f>IF(COUNT(Inputs!C$25,Inputs!C$33,Inputs!C$34)&lt;3,"",IF($A14&lt;=Inputs!C$34,0,Inputs!C$25*(1+Inputs!C$33)^INT(($A14-1)/12)))</x:f>
      </x:c>
      <x:c r="E14" s="66" t="str">
        <x:f>IF(OR(COUNT(Inputs!C$26:C$32)&lt;7,Inputs!C$33=""),"",SUM(Inputs!C$26:C$32)*(1+Inputs!C$33)^INT(($A14-1)/12))</x:f>
      </x:c>
      <x:c r="F14" s="66" t="str">
        <x:f>IF(COUNT(D14:E14)&lt;2,"",SUM(D14:E14))</x:f>
      </x:c>
      <x:c r="G14" s="66" t="str">
        <x:f>IF(COUNT(Inputs!D$25,Inputs!D$33,Inputs!D$34)&lt;3,"",IF($A14&lt;=Inputs!D$34,0,Inputs!D$25*(1+Inputs!D$33)^INT(($A14-1)/12)))</x:f>
      </x:c>
      <x:c r="H14" s="66" t="str">
        <x:f>IF(OR(COUNT(Inputs!D$26:D$32)&lt;7,Inputs!D$33=""),"",SUM(Inputs!D$26:D$32)*(1+Inputs!D$33)^INT(($A14-1)/12))</x:f>
      </x:c>
      <x:c r="I14" s="66" t="str">
        <x:f>IF(COUNT(G14:H14)&lt;2,"",SUM(G14:H14))</x:f>
      </x:c>
      <x:c r="J14" s="66" t="str">
        <x:f>IF(COUNT(Inputs!E$25,Inputs!E$33,Inputs!E$34)&lt;3,"",IF($A14&lt;=Inputs!E$34,0,Inputs!E$25*(1+Inputs!E$33)^INT(($A14-1)/12)))</x:f>
      </x:c>
      <x:c r="K14" s="66" t="str">
        <x:f>IF(OR(COUNT(Inputs!E$26:E$32)&lt;7,Inputs!E$33=""),"",SUM(Inputs!E$26:E$32)*(1+Inputs!E$33)^INT(($A14-1)/12))</x:f>
      </x:c>
      <x:c r="L14" s="66" t="str">
        <x:f>IF(COUNT(J14:K14)&lt;2,"",SUM(J14:K14))</x:f>
      </x:c>
    </x:row>
    <x:row r="15">
      <x:c r="A15" s="13" t="n">
        <x:v>12</x:v>
      </x:c>
      <x:c r="B15" s="64" t="str">
        <x:f>IF(Inputs!$C$8="","",EDATE(Inputs!$C$8,$A15-1))</x:f>
      </x:c>
      <x:c r="C15" s="65" t="str">
        <x:f>IF($A15&lt;=12,IF(Inputs!$C$9="","",Inputs!$C$9),IF($A15&lt;=24,IF(Inputs!$C$10="","",Inputs!$C$10),IF(Inputs!$C$11="","",Inputs!$C$11)))</x:f>
      </x:c>
      <x:c r="D15" s="66" t="str">
        <x:f>IF(COUNT(Inputs!C$25,Inputs!C$33,Inputs!C$34)&lt;3,"",IF($A15&lt;=Inputs!C$34,0,Inputs!C$25*(1+Inputs!C$33)^INT(($A15-1)/12)))</x:f>
      </x:c>
      <x:c r="E15" s="66" t="str">
        <x:f>IF(OR(COUNT(Inputs!C$26:C$32)&lt;7,Inputs!C$33=""),"",SUM(Inputs!C$26:C$32)*(1+Inputs!C$33)^INT(($A15-1)/12))</x:f>
      </x:c>
      <x:c r="F15" s="66" t="str">
        <x:f>IF(COUNT(D15:E15)&lt;2,"",SUM(D15:E15))</x:f>
      </x:c>
      <x:c r="G15" s="66" t="str">
        <x:f>IF(COUNT(Inputs!D$25,Inputs!D$33,Inputs!D$34)&lt;3,"",IF($A15&lt;=Inputs!D$34,0,Inputs!D$25*(1+Inputs!D$33)^INT(($A15-1)/12)))</x:f>
      </x:c>
      <x:c r="H15" s="66" t="str">
        <x:f>IF(OR(COUNT(Inputs!D$26:D$32)&lt;7,Inputs!D$33=""),"",SUM(Inputs!D$26:D$32)*(1+Inputs!D$33)^INT(($A15-1)/12))</x:f>
      </x:c>
      <x:c r="I15" s="66" t="str">
        <x:f>IF(COUNT(G15:H15)&lt;2,"",SUM(G15:H15))</x:f>
      </x:c>
      <x:c r="J15" s="66" t="str">
        <x:f>IF(COUNT(Inputs!E$25,Inputs!E$33,Inputs!E$34)&lt;3,"",IF($A15&lt;=Inputs!E$34,0,Inputs!E$25*(1+Inputs!E$33)^INT(($A15-1)/12)))</x:f>
      </x:c>
      <x:c r="K15" s="66" t="str">
        <x:f>IF(OR(COUNT(Inputs!E$26:E$32)&lt;7,Inputs!E$33=""),"",SUM(Inputs!E$26:E$32)*(1+Inputs!E$33)^INT(($A15-1)/12))</x:f>
      </x:c>
      <x:c r="L15" s="66" t="str">
        <x:f>IF(COUNT(J15:K15)&lt;2,"",SUM(J15:K15))</x:f>
      </x:c>
    </x:row>
    <x:row r="16">
      <x:c r="A16" s="13" t="n">
        <x:v>13</x:v>
      </x:c>
      <x:c r="B16" s="64" t="str">
        <x:f>IF(Inputs!$C$8="","",EDATE(Inputs!$C$8,$A16-1))</x:f>
      </x:c>
      <x:c r="C16" s="65" t="str">
        <x:f>IF($A16&lt;=12,IF(Inputs!$C$9="","",Inputs!$C$9),IF($A16&lt;=24,IF(Inputs!$C$10="","",Inputs!$C$10),IF(Inputs!$C$11="","",Inputs!$C$11)))</x:f>
      </x:c>
      <x:c r="D16" s="66" t="str">
        <x:f>IF(COUNT(Inputs!C$25,Inputs!C$33,Inputs!C$34)&lt;3,"",IF($A16&lt;=Inputs!C$34,0,Inputs!C$25*(1+Inputs!C$33)^INT(($A16-1)/12)))</x:f>
      </x:c>
      <x:c r="E16" s="66" t="str">
        <x:f>IF(OR(COUNT(Inputs!C$26:C$32)&lt;7,Inputs!C$33=""),"",SUM(Inputs!C$26:C$32)*(1+Inputs!C$33)^INT(($A16-1)/12))</x:f>
      </x:c>
      <x:c r="F16" s="66" t="str">
        <x:f>IF(COUNT(D16:E16)&lt;2,"",SUM(D16:E16))</x:f>
      </x:c>
      <x:c r="G16" s="66" t="str">
        <x:f>IF(COUNT(Inputs!D$25,Inputs!D$33,Inputs!D$34)&lt;3,"",IF($A16&lt;=Inputs!D$34,0,Inputs!D$25*(1+Inputs!D$33)^INT(($A16-1)/12)))</x:f>
      </x:c>
      <x:c r="H16" s="66" t="str">
        <x:f>IF(OR(COUNT(Inputs!D$26:D$32)&lt;7,Inputs!D$33=""),"",SUM(Inputs!D$26:D$32)*(1+Inputs!D$33)^INT(($A16-1)/12))</x:f>
      </x:c>
      <x:c r="I16" s="66" t="str">
        <x:f>IF(COUNT(G16:H16)&lt;2,"",SUM(G16:H16))</x:f>
      </x:c>
      <x:c r="J16" s="66" t="str">
        <x:f>IF(COUNT(Inputs!E$25,Inputs!E$33,Inputs!E$34)&lt;3,"",IF($A16&lt;=Inputs!E$34,0,Inputs!E$25*(1+Inputs!E$33)^INT(($A16-1)/12)))</x:f>
      </x:c>
      <x:c r="K16" s="66" t="str">
        <x:f>IF(OR(COUNT(Inputs!E$26:E$32)&lt;7,Inputs!E$33=""),"",SUM(Inputs!E$26:E$32)*(1+Inputs!E$33)^INT(($A16-1)/12))</x:f>
      </x:c>
      <x:c r="L16" s="66" t="str">
        <x:f>IF(COUNT(J16:K16)&lt;2,"",SUM(J16:K16))</x:f>
      </x:c>
    </x:row>
    <x:row r="17">
      <x:c r="A17" s="13" t="n">
        <x:v>14</x:v>
      </x:c>
      <x:c r="B17" s="64" t="str">
        <x:f>IF(Inputs!$C$8="","",EDATE(Inputs!$C$8,$A17-1))</x:f>
      </x:c>
      <x:c r="C17" s="65" t="str">
        <x:f>IF($A17&lt;=12,IF(Inputs!$C$9="","",Inputs!$C$9),IF($A17&lt;=24,IF(Inputs!$C$10="","",Inputs!$C$10),IF(Inputs!$C$11="","",Inputs!$C$11)))</x:f>
      </x:c>
      <x:c r="D17" s="66" t="str">
        <x:f>IF(COUNT(Inputs!C$25,Inputs!C$33,Inputs!C$34)&lt;3,"",IF($A17&lt;=Inputs!C$34,0,Inputs!C$25*(1+Inputs!C$33)^INT(($A17-1)/12)))</x:f>
      </x:c>
      <x:c r="E17" s="66" t="str">
        <x:f>IF(OR(COUNT(Inputs!C$26:C$32)&lt;7,Inputs!C$33=""),"",SUM(Inputs!C$26:C$32)*(1+Inputs!C$33)^INT(($A17-1)/12))</x:f>
      </x:c>
      <x:c r="F17" s="66" t="str">
        <x:f>IF(COUNT(D17:E17)&lt;2,"",SUM(D17:E17))</x:f>
      </x:c>
      <x:c r="G17" s="66" t="str">
        <x:f>IF(COUNT(Inputs!D$25,Inputs!D$33,Inputs!D$34)&lt;3,"",IF($A17&lt;=Inputs!D$34,0,Inputs!D$25*(1+Inputs!D$33)^INT(($A17-1)/12)))</x:f>
      </x:c>
      <x:c r="H17" s="66" t="str">
        <x:f>IF(OR(COUNT(Inputs!D$26:D$32)&lt;7,Inputs!D$33=""),"",SUM(Inputs!D$26:D$32)*(1+Inputs!D$33)^INT(($A17-1)/12))</x:f>
      </x:c>
      <x:c r="I17" s="66" t="str">
        <x:f>IF(COUNT(G17:H17)&lt;2,"",SUM(G17:H17))</x:f>
      </x:c>
      <x:c r="J17" s="66" t="str">
        <x:f>IF(COUNT(Inputs!E$25,Inputs!E$33,Inputs!E$34)&lt;3,"",IF($A17&lt;=Inputs!E$34,0,Inputs!E$25*(1+Inputs!E$33)^INT(($A17-1)/12)))</x:f>
      </x:c>
      <x:c r="K17" s="66" t="str">
        <x:f>IF(OR(COUNT(Inputs!E$26:E$32)&lt;7,Inputs!E$33=""),"",SUM(Inputs!E$26:E$32)*(1+Inputs!E$33)^INT(($A17-1)/12))</x:f>
      </x:c>
      <x:c r="L17" s="66" t="str">
        <x:f>IF(COUNT(J17:K17)&lt;2,"",SUM(J17:K17))</x:f>
      </x:c>
    </x:row>
    <x:row r="18">
      <x:c r="A18" s="13" t="n">
        <x:v>15</x:v>
      </x:c>
      <x:c r="B18" s="64" t="str">
        <x:f>IF(Inputs!$C$8="","",EDATE(Inputs!$C$8,$A18-1))</x:f>
      </x:c>
      <x:c r="C18" s="65" t="str">
        <x:f>IF($A18&lt;=12,IF(Inputs!$C$9="","",Inputs!$C$9),IF($A18&lt;=24,IF(Inputs!$C$10="","",Inputs!$C$10),IF(Inputs!$C$11="","",Inputs!$C$11)))</x:f>
      </x:c>
      <x:c r="D18" s="66" t="str">
        <x:f>IF(COUNT(Inputs!C$25,Inputs!C$33,Inputs!C$34)&lt;3,"",IF($A18&lt;=Inputs!C$34,0,Inputs!C$25*(1+Inputs!C$33)^INT(($A18-1)/12)))</x:f>
      </x:c>
      <x:c r="E18" s="66" t="str">
        <x:f>IF(OR(COUNT(Inputs!C$26:C$32)&lt;7,Inputs!C$33=""),"",SUM(Inputs!C$26:C$32)*(1+Inputs!C$33)^INT(($A18-1)/12))</x:f>
      </x:c>
      <x:c r="F18" s="66" t="str">
        <x:f>IF(COUNT(D18:E18)&lt;2,"",SUM(D18:E18))</x:f>
      </x:c>
      <x:c r="G18" s="66" t="str">
        <x:f>IF(COUNT(Inputs!D$25,Inputs!D$33,Inputs!D$34)&lt;3,"",IF($A18&lt;=Inputs!D$34,0,Inputs!D$25*(1+Inputs!D$33)^INT(($A18-1)/12)))</x:f>
      </x:c>
      <x:c r="H18" s="66" t="str">
        <x:f>IF(OR(COUNT(Inputs!D$26:D$32)&lt;7,Inputs!D$33=""),"",SUM(Inputs!D$26:D$32)*(1+Inputs!D$33)^INT(($A18-1)/12))</x:f>
      </x:c>
      <x:c r="I18" s="66" t="str">
        <x:f>IF(COUNT(G18:H18)&lt;2,"",SUM(G18:H18))</x:f>
      </x:c>
      <x:c r="J18" s="66" t="str">
        <x:f>IF(COUNT(Inputs!E$25,Inputs!E$33,Inputs!E$34)&lt;3,"",IF($A18&lt;=Inputs!E$34,0,Inputs!E$25*(1+Inputs!E$33)^INT(($A18-1)/12)))</x:f>
      </x:c>
      <x:c r="K18" s="66" t="str">
        <x:f>IF(OR(COUNT(Inputs!E$26:E$32)&lt;7,Inputs!E$33=""),"",SUM(Inputs!E$26:E$32)*(1+Inputs!E$33)^INT(($A18-1)/12))</x:f>
      </x:c>
      <x:c r="L18" s="66" t="str">
        <x:f>IF(COUNT(J18:K18)&lt;2,"",SUM(J18:K18))</x:f>
      </x:c>
    </x:row>
    <x:row r="19">
      <x:c r="A19" s="13" t="n">
        <x:v>16</x:v>
      </x:c>
      <x:c r="B19" s="64" t="str">
        <x:f>IF(Inputs!$C$8="","",EDATE(Inputs!$C$8,$A19-1))</x:f>
      </x:c>
      <x:c r="C19" s="65" t="str">
        <x:f>IF($A19&lt;=12,IF(Inputs!$C$9="","",Inputs!$C$9),IF($A19&lt;=24,IF(Inputs!$C$10="","",Inputs!$C$10),IF(Inputs!$C$11="","",Inputs!$C$11)))</x:f>
      </x:c>
      <x:c r="D19" s="66" t="str">
        <x:f>IF(COUNT(Inputs!C$25,Inputs!C$33,Inputs!C$34)&lt;3,"",IF($A19&lt;=Inputs!C$34,0,Inputs!C$25*(1+Inputs!C$33)^INT(($A19-1)/12)))</x:f>
      </x:c>
      <x:c r="E19" s="66" t="str">
        <x:f>IF(OR(COUNT(Inputs!C$26:C$32)&lt;7,Inputs!C$33=""),"",SUM(Inputs!C$26:C$32)*(1+Inputs!C$33)^INT(($A19-1)/12))</x:f>
      </x:c>
      <x:c r="F19" s="66" t="str">
        <x:f>IF(COUNT(D19:E19)&lt;2,"",SUM(D19:E19))</x:f>
      </x:c>
      <x:c r="G19" s="66" t="str">
        <x:f>IF(COUNT(Inputs!D$25,Inputs!D$33,Inputs!D$34)&lt;3,"",IF($A19&lt;=Inputs!D$34,0,Inputs!D$25*(1+Inputs!D$33)^INT(($A19-1)/12)))</x:f>
      </x:c>
      <x:c r="H19" s="66" t="str">
        <x:f>IF(OR(COUNT(Inputs!D$26:D$32)&lt;7,Inputs!D$33=""),"",SUM(Inputs!D$26:D$32)*(1+Inputs!D$33)^INT(($A19-1)/12))</x:f>
      </x:c>
      <x:c r="I19" s="66" t="str">
        <x:f>IF(COUNT(G19:H19)&lt;2,"",SUM(G19:H19))</x:f>
      </x:c>
      <x:c r="J19" s="66" t="str">
        <x:f>IF(COUNT(Inputs!E$25,Inputs!E$33,Inputs!E$34)&lt;3,"",IF($A19&lt;=Inputs!E$34,0,Inputs!E$25*(1+Inputs!E$33)^INT(($A19-1)/12)))</x:f>
      </x:c>
      <x:c r="K19" s="66" t="str">
        <x:f>IF(OR(COUNT(Inputs!E$26:E$32)&lt;7,Inputs!E$33=""),"",SUM(Inputs!E$26:E$32)*(1+Inputs!E$33)^INT(($A19-1)/12))</x:f>
      </x:c>
      <x:c r="L19" s="66" t="str">
        <x:f>IF(COUNT(J19:K19)&lt;2,"",SUM(J19:K19))</x:f>
      </x:c>
    </x:row>
    <x:row r="20">
      <x:c r="A20" s="13" t="n">
        <x:v>17</x:v>
      </x:c>
      <x:c r="B20" s="64" t="str">
        <x:f>IF(Inputs!$C$8="","",EDATE(Inputs!$C$8,$A20-1))</x:f>
      </x:c>
      <x:c r="C20" s="65" t="str">
        <x:f>IF($A20&lt;=12,IF(Inputs!$C$9="","",Inputs!$C$9),IF($A20&lt;=24,IF(Inputs!$C$10="","",Inputs!$C$10),IF(Inputs!$C$11="","",Inputs!$C$11)))</x:f>
      </x:c>
      <x:c r="D20" s="66" t="str">
        <x:f>IF(COUNT(Inputs!C$25,Inputs!C$33,Inputs!C$34)&lt;3,"",IF($A20&lt;=Inputs!C$34,0,Inputs!C$25*(1+Inputs!C$33)^INT(($A20-1)/12)))</x:f>
      </x:c>
      <x:c r="E20" s="66" t="str">
        <x:f>IF(OR(COUNT(Inputs!C$26:C$32)&lt;7,Inputs!C$33=""),"",SUM(Inputs!C$26:C$32)*(1+Inputs!C$33)^INT(($A20-1)/12))</x:f>
      </x:c>
      <x:c r="F20" s="66" t="str">
        <x:f>IF(COUNT(D20:E20)&lt;2,"",SUM(D20:E20))</x:f>
      </x:c>
      <x:c r="G20" s="66" t="str">
        <x:f>IF(COUNT(Inputs!D$25,Inputs!D$33,Inputs!D$34)&lt;3,"",IF($A20&lt;=Inputs!D$34,0,Inputs!D$25*(1+Inputs!D$33)^INT(($A20-1)/12)))</x:f>
      </x:c>
      <x:c r="H20" s="66" t="str">
        <x:f>IF(OR(COUNT(Inputs!D$26:D$32)&lt;7,Inputs!D$33=""),"",SUM(Inputs!D$26:D$32)*(1+Inputs!D$33)^INT(($A20-1)/12))</x:f>
      </x:c>
      <x:c r="I20" s="66" t="str">
        <x:f>IF(COUNT(G20:H20)&lt;2,"",SUM(G20:H20))</x:f>
      </x:c>
      <x:c r="J20" s="66" t="str">
        <x:f>IF(COUNT(Inputs!E$25,Inputs!E$33,Inputs!E$34)&lt;3,"",IF($A20&lt;=Inputs!E$34,0,Inputs!E$25*(1+Inputs!E$33)^INT(($A20-1)/12)))</x:f>
      </x:c>
      <x:c r="K20" s="66" t="str">
        <x:f>IF(OR(COUNT(Inputs!E$26:E$32)&lt;7,Inputs!E$33=""),"",SUM(Inputs!E$26:E$32)*(1+Inputs!E$33)^INT(($A20-1)/12))</x:f>
      </x:c>
      <x:c r="L20" s="66" t="str">
        <x:f>IF(COUNT(J20:K20)&lt;2,"",SUM(J20:K20))</x:f>
      </x:c>
    </x:row>
    <x:row r="21">
      <x:c r="A21" s="13" t="n">
        <x:v>18</x:v>
      </x:c>
      <x:c r="B21" s="64" t="str">
        <x:f>IF(Inputs!$C$8="","",EDATE(Inputs!$C$8,$A21-1))</x:f>
      </x:c>
      <x:c r="C21" s="65" t="str">
        <x:f>IF($A21&lt;=12,IF(Inputs!$C$9="","",Inputs!$C$9),IF($A21&lt;=24,IF(Inputs!$C$10="","",Inputs!$C$10),IF(Inputs!$C$11="","",Inputs!$C$11)))</x:f>
      </x:c>
      <x:c r="D21" s="66" t="str">
        <x:f>IF(COUNT(Inputs!C$25,Inputs!C$33,Inputs!C$34)&lt;3,"",IF($A21&lt;=Inputs!C$34,0,Inputs!C$25*(1+Inputs!C$33)^INT(($A21-1)/12)))</x:f>
      </x:c>
      <x:c r="E21" s="66" t="str">
        <x:f>IF(OR(COUNT(Inputs!C$26:C$32)&lt;7,Inputs!C$33=""),"",SUM(Inputs!C$26:C$32)*(1+Inputs!C$33)^INT(($A21-1)/12))</x:f>
      </x:c>
      <x:c r="F21" s="66" t="str">
        <x:f>IF(COUNT(D21:E21)&lt;2,"",SUM(D21:E21))</x:f>
      </x:c>
      <x:c r="G21" s="66" t="str">
        <x:f>IF(COUNT(Inputs!D$25,Inputs!D$33,Inputs!D$34)&lt;3,"",IF($A21&lt;=Inputs!D$34,0,Inputs!D$25*(1+Inputs!D$33)^INT(($A21-1)/12)))</x:f>
      </x:c>
      <x:c r="H21" s="66" t="str">
        <x:f>IF(OR(COUNT(Inputs!D$26:D$32)&lt;7,Inputs!D$33=""),"",SUM(Inputs!D$26:D$32)*(1+Inputs!D$33)^INT(($A21-1)/12))</x:f>
      </x:c>
      <x:c r="I21" s="66" t="str">
        <x:f>IF(COUNT(G21:H21)&lt;2,"",SUM(G21:H21))</x:f>
      </x:c>
      <x:c r="J21" s="66" t="str">
        <x:f>IF(COUNT(Inputs!E$25,Inputs!E$33,Inputs!E$34)&lt;3,"",IF($A21&lt;=Inputs!E$34,0,Inputs!E$25*(1+Inputs!E$33)^INT(($A21-1)/12)))</x:f>
      </x:c>
      <x:c r="K21" s="66" t="str">
        <x:f>IF(OR(COUNT(Inputs!E$26:E$32)&lt;7,Inputs!E$33=""),"",SUM(Inputs!E$26:E$32)*(1+Inputs!E$33)^INT(($A21-1)/12))</x:f>
      </x:c>
      <x:c r="L21" s="66" t="str">
        <x:f>IF(COUNT(J21:K21)&lt;2,"",SUM(J21:K21))</x:f>
      </x:c>
    </x:row>
    <x:row r="22">
      <x:c r="A22" s="13" t="n">
        <x:v>19</x:v>
      </x:c>
      <x:c r="B22" s="64" t="str">
        <x:f>IF(Inputs!$C$8="","",EDATE(Inputs!$C$8,$A22-1))</x:f>
      </x:c>
      <x:c r="C22" s="65" t="str">
        <x:f>IF($A22&lt;=12,IF(Inputs!$C$9="","",Inputs!$C$9),IF($A22&lt;=24,IF(Inputs!$C$10="","",Inputs!$C$10),IF(Inputs!$C$11="","",Inputs!$C$11)))</x:f>
      </x:c>
      <x:c r="D22" s="66" t="str">
        <x:f>IF(COUNT(Inputs!C$25,Inputs!C$33,Inputs!C$34)&lt;3,"",IF($A22&lt;=Inputs!C$34,0,Inputs!C$25*(1+Inputs!C$33)^INT(($A22-1)/12)))</x:f>
      </x:c>
      <x:c r="E22" s="66" t="str">
        <x:f>IF(OR(COUNT(Inputs!C$26:C$32)&lt;7,Inputs!C$33=""),"",SUM(Inputs!C$26:C$32)*(1+Inputs!C$33)^INT(($A22-1)/12))</x:f>
      </x:c>
      <x:c r="F22" s="66" t="str">
        <x:f>IF(COUNT(D22:E22)&lt;2,"",SUM(D22:E22))</x:f>
      </x:c>
      <x:c r="G22" s="66" t="str">
        <x:f>IF(COUNT(Inputs!D$25,Inputs!D$33,Inputs!D$34)&lt;3,"",IF($A22&lt;=Inputs!D$34,0,Inputs!D$25*(1+Inputs!D$33)^INT(($A22-1)/12)))</x:f>
      </x:c>
      <x:c r="H22" s="66" t="str">
        <x:f>IF(OR(COUNT(Inputs!D$26:D$32)&lt;7,Inputs!D$33=""),"",SUM(Inputs!D$26:D$32)*(1+Inputs!D$33)^INT(($A22-1)/12))</x:f>
      </x:c>
      <x:c r="I22" s="66" t="str">
        <x:f>IF(COUNT(G22:H22)&lt;2,"",SUM(G22:H22))</x:f>
      </x:c>
      <x:c r="J22" s="66" t="str">
        <x:f>IF(COUNT(Inputs!E$25,Inputs!E$33,Inputs!E$34)&lt;3,"",IF($A22&lt;=Inputs!E$34,0,Inputs!E$25*(1+Inputs!E$33)^INT(($A22-1)/12)))</x:f>
      </x:c>
      <x:c r="K22" s="66" t="str">
        <x:f>IF(OR(COUNT(Inputs!E$26:E$32)&lt;7,Inputs!E$33=""),"",SUM(Inputs!E$26:E$32)*(1+Inputs!E$33)^INT(($A22-1)/12))</x:f>
      </x:c>
      <x:c r="L22" s="66" t="str">
        <x:f>IF(COUNT(J22:K22)&lt;2,"",SUM(J22:K22))</x:f>
      </x:c>
    </x:row>
    <x:row r="23">
      <x:c r="A23" s="13" t="n">
        <x:v>20</x:v>
      </x:c>
      <x:c r="B23" s="64" t="str">
        <x:f>IF(Inputs!$C$8="","",EDATE(Inputs!$C$8,$A23-1))</x:f>
      </x:c>
      <x:c r="C23" s="65" t="str">
        <x:f>IF($A23&lt;=12,IF(Inputs!$C$9="","",Inputs!$C$9),IF($A23&lt;=24,IF(Inputs!$C$10="","",Inputs!$C$10),IF(Inputs!$C$11="","",Inputs!$C$11)))</x:f>
      </x:c>
      <x:c r="D23" s="66" t="str">
        <x:f>IF(COUNT(Inputs!C$25,Inputs!C$33,Inputs!C$34)&lt;3,"",IF($A23&lt;=Inputs!C$34,0,Inputs!C$25*(1+Inputs!C$33)^INT(($A23-1)/12)))</x:f>
      </x:c>
      <x:c r="E23" s="66" t="str">
        <x:f>IF(OR(COUNT(Inputs!C$26:C$32)&lt;7,Inputs!C$33=""),"",SUM(Inputs!C$26:C$32)*(1+Inputs!C$33)^INT(($A23-1)/12))</x:f>
      </x:c>
      <x:c r="F23" s="66" t="str">
        <x:f>IF(COUNT(D23:E23)&lt;2,"",SUM(D23:E23))</x:f>
      </x:c>
      <x:c r="G23" s="66" t="str">
        <x:f>IF(COUNT(Inputs!D$25,Inputs!D$33,Inputs!D$34)&lt;3,"",IF($A23&lt;=Inputs!D$34,0,Inputs!D$25*(1+Inputs!D$33)^INT(($A23-1)/12)))</x:f>
      </x:c>
      <x:c r="H23" s="66" t="str">
        <x:f>IF(OR(COUNT(Inputs!D$26:D$32)&lt;7,Inputs!D$33=""),"",SUM(Inputs!D$26:D$32)*(1+Inputs!D$33)^INT(($A23-1)/12))</x:f>
      </x:c>
      <x:c r="I23" s="66" t="str">
        <x:f>IF(COUNT(G23:H23)&lt;2,"",SUM(G23:H23))</x:f>
      </x:c>
      <x:c r="J23" s="66" t="str">
        <x:f>IF(COUNT(Inputs!E$25,Inputs!E$33,Inputs!E$34)&lt;3,"",IF($A23&lt;=Inputs!E$34,0,Inputs!E$25*(1+Inputs!E$33)^INT(($A23-1)/12)))</x:f>
      </x:c>
      <x:c r="K23" s="66" t="str">
        <x:f>IF(OR(COUNT(Inputs!E$26:E$32)&lt;7,Inputs!E$33=""),"",SUM(Inputs!E$26:E$32)*(1+Inputs!E$33)^INT(($A23-1)/12))</x:f>
      </x:c>
      <x:c r="L23" s="66" t="str">
        <x:f>IF(COUNT(J23:K23)&lt;2,"",SUM(J23:K23))</x:f>
      </x:c>
    </x:row>
    <x:row r="24">
      <x:c r="A24" s="13" t="n">
        <x:v>21</x:v>
      </x:c>
      <x:c r="B24" s="64" t="str">
        <x:f>IF(Inputs!$C$8="","",EDATE(Inputs!$C$8,$A24-1))</x:f>
      </x:c>
      <x:c r="C24" s="65" t="str">
        <x:f>IF($A24&lt;=12,IF(Inputs!$C$9="","",Inputs!$C$9),IF($A24&lt;=24,IF(Inputs!$C$10="","",Inputs!$C$10),IF(Inputs!$C$11="","",Inputs!$C$11)))</x:f>
      </x:c>
      <x:c r="D24" s="66" t="str">
        <x:f>IF(COUNT(Inputs!C$25,Inputs!C$33,Inputs!C$34)&lt;3,"",IF($A24&lt;=Inputs!C$34,0,Inputs!C$25*(1+Inputs!C$33)^INT(($A24-1)/12)))</x:f>
      </x:c>
      <x:c r="E24" s="66" t="str">
        <x:f>IF(OR(COUNT(Inputs!C$26:C$32)&lt;7,Inputs!C$33=""),"",SUM(Inputs!C$26:C$32)*(1+Inputs!C$33)^INT(($A24-1)/12))</x:f>
      </x:c>
      <x:c r="F24" s="66" t="str">
        <x:f>IF(COUNT(D24:E24)&lt;2,"",SUM(D24:E24))</x:f>
      </x:c>
      <x:c r="G24" s="66" t="str">
        <x:f>IF(COUNT(Inputs!D$25,Inputs!D$33,Inputs!D$34)&lt;3,"",IF($A24&lt;=Inputs!D$34,0,Inputs!D$25*(1+Inputs!D$33)^INT(($A24-1)/12)))</x:f>
      </x:c>
      <x:c r="H24" s="66" t="str">
        <x:f>IF(OR(COUNT(Inputs!D$26:D$32)&lt;7,Inputs!D$33=""),"",SUM(Inputs!D$26:D$32)*(1+Inputs!D$33)^INT(($A24-1)/12))</x:f>
      </x:c>
      <x:c r="I24" s="66" t="str">
        <x:f>IF(COUNT(G24:H24)&lt;2,"",SUM(G24:H24))</x:f>
      </x:c>
      <x:c r="J24" s="66" t="str">
        <x:f>IF(COUNT(Inputs!E$25,Inputs!E$33,Inputs!E$34)&lt;3,"",IF($A24&lt;=Inputs!E$34,0,Inputs!E$25*(1+Inputs!E$33)^INT(($A24-1)/12)))</x:f>
      </x:c>
      <x:c r="K24" s="66" t="str">
        <x:f>IF(OR(COUNT(Inputs!E$26:E$32)&lt;7,Inputs!E$33=""),"",SUM(Inputs!E$26:E$32)*(1+Inputs!E$33)^INT(($A24-1)/12))</x:f>
      </x:c>
      <x:c r="L24" s="66" t="str">
        <x:f>IF(COUNT(J24:K24)&lt;2,"",SUM(J24:K24))</x:f>
      </x:c>
    </x:row>
    <x:row r="25">
      <x:c r="A25" s="13" t="n">
        <x:v>22</x:v>
      </x:c>
      <x:c r="B25" s="64" t="str">
        <x:f>IF(Inputs!$C$8="","",EDATE(Inputs!$C$8,$A25-1))</x:f>
      </x:c>
      <x:c r="C25" s="65" t="str">
        <x:f>IF($A25&lt;=12,IF(Inputs!$C$9="","",Inputs!$C$9),IF($A25&lt;=24,IF(Inputs!$C$10="","",Inputs!$C$10),IF(Inputs!$C$11="","",Inputs!$C$11)))</x:f>
      </x:c>
      <x:c r="D25" s="66" t="str">
        <x:f>IF(COUNT(Inputs!C$25,Inputs!C$33,Inputs!C$34)&lt;3,"",IF($A25&lt;=Inputs!C$34,0,Inputs!C$25*(1+Inputs!C$33)^INT(($A25-1)/12)))</x:f>
      </x:c>
      <x:c r="E25" s="66" t="str">
        <x:f>IF(OR(COUNT(Inputs!C$26:C$32)&lt;7,Inputs!C$33=""),"",SUM(Inputs!C$26:C$32)*(1+Inputs!C$33)^INT(($A25-1)/12))</x:f>
      </x:c>
      <x:c r="F25" s="66" t="str">
        <x:f>IF(COUNT(D25:E25)&lt;2,"",SUM(D25:E25))</x:f>
      </x:c>
      <x:c r="G25" s="66" t="str">
        <x:f>IF(COUNT(Inputs!D$25,Inputs!D$33,Inputs!D$34)&lt;3,"",IF($A25&lt;=Inputs!D$34,0,Inputs!D$25*(1+Inputs!D$33)^INT(($A25-1)/12)))</x:f>
      </x:c>
      <x:c r="H25" s="66" t="str">
        <x:f>IF(OR(COUNT(Inputs!D$26:D$32)&lt;7,Inputs!D$33=""),"",SUM(Inputs!D$26:D$32)*(1+Inputs!D$33)^INT(($A25-1)/12))</x:f>
      </x:c>
      <x:c r="I25" s="66" t="str">
        <x:f>IF(COUNT(G25:H25)&lt;2,"",SUM(G25:H25))</x:f>
      </x:c>
      <x:c r="J25" s="66" t="str">
        <x:f>IF(COUNT(Inputs!E$25,Inputs!E$33,Inputs!E$34)&lt;3,"",IF($A25&lt;=Inputs!E$34,0,Inputs!E$25*(1+Inputs!E$33)^INT(($A25-1)/12)))</x:f>
      </x:c>
      <x:c r="K25" s="66" t="str">
        <x:f>IF(OR(COUNT(Inputs!E$26:E$32)&lt;7,Inputs!E$33=""),"",SUM(Inputs!E$26:E$32)*(1+Inputs!E$33)^INT(($A25-1)/12))</x:f>
      </x:c>
      <x:c r="L25" s="66" t="str">
        <x:f>IF(COUNT(J25:K25)&lt;2,"",SUM(J25:K25))</x:f>
      </x:c>
    </x:row>
    <x:row r="26">
      <x:c r="A26" s="13" t="n">
        <x:v>23</x:v>
      </x:c>
      <x:c r="B26" s="64" t="str">
        <x:f>IF(Inputs!$C$8="","",EDATE(Inputs!$C$8,$A26-1))</x:f>
      </x:c>
      <x:c r="C26" s="65" t="str">
        <x:f>IF($A26&lt;=12,IF(Inputs!$C$9="","",Inputs!$C$9),IF($A26&lt;=24,IF(Inputs!$C$10="","",Inputs!$C$10),IF(Inputs!$C$11="","",Inputs!$C$11)))</x:f>
      </x:c>
      <x:c r="D26" s="66" t="str">
        <x:f>IF(COUNT(Inputs!C$25,Inputs!C$33,Inputs!C$34)&lt;3,"",IF($A26&lt;=Inputs!C$34,0,Inputs!C$25*(1+Inputs!C$33)^INT(($A26-1)/12)))</x:f>
      </x:c>
      <x:c r="E26" s="66" t="str">
        <x:f>IF(OR(COUNT(Inputs!C$26:C$32)&lt;7,Inputs!C$33=""),"",SUM(Inputs!C$26:C$32)*(1+Inputs!C$33)^INT(($A26-1)/12))</x:f>
      </x:c>
      <x:c r="F26" s="66" t="str">
        <x:f>IF(COUNT(D26:E26)&lt;2,"",SUM(D26:E26))</x:f>
      </x:c>
      <x:c r="G26" s="66" t="str">
        <x:f>IF(COUNT(Inputs!D$25,Inputs!D$33,Inputs!D$34)&lt;3,"",IF($A26&lt;=Inputs!D$34,0,Inputs!D$25*(1+Inputs!D$33)^INT(($A26-1)/12)))</x:f>
      </x:c>
      <x:c r="H26" s="66" t="str">
        <x:f>IF(OR(COUNT(Inputs!D$26:D$32)&lt;7,Inputs!D$33=""),"",SUM(Inputs!D$26:D$32)*(1+Inputs!D$33)^INT(($A26-1)/12))</x:f>
      </x:c>
      <x:c r="I26" s="66" t="str">
        <x:f>IF(COUNT(G26:H26)&lt;2,"",SUM(G26:H26))</x:f>
      </x:c>
      <x:c r="J26" s="66" t="str">
        <x:f>IF(COUNT(Inputs!E$25,Inputs!E$33,Inputs!E$34)&lt;3,"",IF($A26&lt;=Inputs!E$34,0,Inputs!E$25*(1+Inputs!E$33)^INT(($A26-1)/12)))</x:f>
      </x:c>
      <x:c r="K26" s="66" t="str">
        <x:f>IF(OR(COUNT(Inputs!E$26:E$32)&lt;7,Inputs!E$33=""),"",SUM(Inputs!E$26:E$32)*(1+Inputs!E$33)^INT(($A26-1)/12))</x:f>
      </x:c>
      <x:c r="L26" s="66" t="str">
        <x:f>IF(COUNT(J26:K26)&lt;2,"",SUM(J26:K26))</x:f>
      </x:c>
    </x:row>
    <x:row r="27">
      <x:c r="A27" s="13" t="n">
        <x:v>24</x:v>
      </x:c>
      <x:c r="B27" s="64" t="str">
        <x:f>IF(Inputs!$C$8="","",EDATE(Inputs!$C$8,$A27-1))</x:f>
      </x:c>
      <x:c r="C27" s="65" t="str">
        <x:f>IF($A27&lt;=12,IF(Inputs!$C$9="","",Inputs!$C$9),IF($A27&lt;=24,IF(Inputs!$C$10="","",Inputs!$C$10),IF(Inputs!$C$11="","",Inputs!$C$11)))</x:f>
      </x:c>
      <x:c r="D27" s="66" t="str">
        <x:f>IF(COUNT(Inputs!C$25,Inputs!C$33,Inputs!C$34)&lt;3,"",IF($A27&lt;=Inputs!C$34,0,Inputs!C$25*(1+Inputs!C$33)^INT(($A27-1)/12)))</x:f>
      </x:c>
      <x:c r="E27" s="66" t="str">
        <x:f>IF(OR(COUNT(Inputs!C$26:C$32)&lt;7,Inputs!C$33=""),"",SUM(Inputs!C$26:C$32)*(1+Inputs!C$33)^INT(($A27-1)/12))</x:f>
      </x:c>
      <x:c r="F27" s="66" t="str">
        <x:f>IF(COUNT(D27:E27)&lt;2,"",SUM(D27:E27))</x:f>
      </x:c>
      <x:c r="G27" s="66" t="str">
        <x:f>IF(COUNT(Inputs!D$25,Inputs!D$33,Inputs!D$34)&lt;3,"",IF($A27&lt;=Inputs!D$34,0,Inputs!D$25*(1+Inputs!D$33)^INT(($A27-1)/12)))</x:f>
      </x:c>
      <x:c r="H27" s="66" t="str">
        <x:f>IF(OR(COUNT(Inputs!D$26:D$32)&lt;7,Inputs!D$33=""),"",SUM(Inputs!D$26:D$32)*(1+Inputs!D$33)^INT(($A27-1)/12))</x:f>
      </x:c>
      <x:c r="I27" s="66" t="str">
        <x:f>IF(COUNT(G27:H27)&lt;2,"",SUM(G27:H27))</x:f>
      </x:c>
      <x:c r="J27" s="66" t="str">
        <x:f>IF(COUNT(Inputs!E$25,Inputs!E$33,Inputs!E$34)&lt;3,"",IF($A27&lt;=Inputs!E$34,0,Inputs!E$25*(1+Inputs!E$33)^INT(($A27-1)/12)))</x:f>
      </x:c>
      <x:c r="K27" s="66" t="str">
        <x:f>IF(OR(COUNT(Inputs!E$26:E$32)&lt;7,Inputs!E$33=""),"",SUM(Inputs!E$26:E$32)*(1+Inputs!E$33)^INT(($A27-1)/12))</x:f>
      </x:c>
      <x:c r="L27" s="66" t="str">
        <x:f>IF(COUNT(J27:K27)&lt;2,"",SUM(J27:K27))</x:f>
      </x:c>
    </x:row>
    <x:row r="28">
      <x:c r="A28" s="13" t="n">
        <x:v>25</x:v>
      </x:c>
      <x:c r="B28" s="64" t="str">
        <x:f>IF(Inputs!$C$8="","",EDATE(Inputs!$C$8,$A28-1))</x:f>
      </x:c>
      <x:c r="C28" s="65" t="str">
        <x:f>IF($A28&lt;=12,IF(Inputs!$C$9="","",Inputs!$C$9),IF($A28&lt;=24,IF(Inputs!$C$10="","",Inputs!$C$10),IF(Inputs!$C$11="","",Inputs!$C$11)))</x:f>
      </x:c>
      <x:c r="D28" s="66" t="str">
        <x:f>IF(COUNT(Inputs!C$25,Inputs!C$33,Inputs!C$34)&lt;3,"",IF($A28&lt;=Inputs!C$34,0,Inputs!C$25*(1+Inputs!C$33)^INT(($A28-1)/12)))</x:f>
      </x:c>
      <x:c r="E28" s="66" t="str">
        <x:f>IF(OR(COUNT(Inputs!C$26:C$32)&lt;7,Inputs!C$33=""),"",SUM(Inputs!C$26:C$32)*(1+Inputs!C$33)^INT(($A28-1)/12))</x:f>
      </x:c>
      <x:c r="F28" s="66" t="str">
        <x:f>IF(COUNT(D28:E28)&lt;2,"",SUM(D28:E28))</x:f>
      </x:c>
      <x:c r="G28" s="66" t="str">
        <x:f>IF(COUNT(Inputs!D$25,Inputs!D$33,Inputs!D$34)&lt;3,"",IF($A28&lt;=Inputs!D$34,0,Inputs!D$25*(1+Inputs!D$33)^INT(($A28-1)/12)))</x:f>
      </x:c>
      <x:c r="H28" s="66" t="str">
        <x:f>IF(OR(COUNT(Inputs!D$26:D$32)&lt;7,Inputs!D$33=""),"",SUM(Inputs!D$26:D$32)*(1+Inputs!D$33)^INT(($A28-1)/12))</x:f>
      </x:c>
      <x:c r="I28" s="66" t="str">
        <x:f>IF(COUNT(G28:H28)&lt;2,"",SUM(G28:H28))</x:f>
      </x:c>
      <x:c r="J28" s="66" t="str">
        <x:f>IF(COUNT(Inputs!E$25,Inputs!E$33,Inputs!E$34)&lt;3,"",IF($A28&lt;=Inputs!E$34,0,Inputs!E$25*(1+Inputs!E$33)^INT(($A28-1)/12)))</x:f>
      </x:c>
      <x:c r="K28" s="66" t="str">
        <x:f>IF(OR(COUNT(Inputs!E$26:E$32)&lt;7,Inputs!E$33=""),"",SUM(Inputs!E$26:E$32)*(1+Inputs!E$33)^INT(($A28-1)/12))</x:f>
      </x:c>
      <x:c r="L28" s="66" t="str">
        <x:f>IF(COUNT(J28:K28)&lt;2,"",SUM(J28:K28))</x:f>
      </x:c>
    </x:row>
    <x:row r="29">
      <x:c r="A29" s="13" t="n">
        <x:v>26</x:v>
      </x:c>
      <x:c r="B29" s="64" t="str">
        <x:f>IF(Inputs!$C$8="","",EDATE(Inputs!$C$8,$A29-1))</x:f>
      </x:c>
      <x:c r="C29" s="65" t="str">
        <x:f>IF($A29&lt;=12,IF(Inputs!$C$9="","",Inputs!$C$9),IF($A29&lt;=24,IF(Inputs!$C$10="","",Inputs!$C$10),IF(Inputs!$C$11="","",Inputs!$C$11)))</x:f>
      </x:c>
      <x:c r="D29" s="66" t="str">
        <x:f>IF(COUNT(Inputs!C$25,Inputs!C$33,Inputs!C$34)&lt;3,"",IF($A29&lt;=Inputs!C$34,0,Inputs!C$25*(1+Inputs!C$33)^INT(($A29-1)/12)))</x:f>
      </x:c>
      <x:c r="E29" s="66" t="str">
        <x:f>IF(OR(COUNT(Inputs!C$26:C$32)&lt;7,Inputs!C$33=""),"",SUM(Inputs!C$26:C$32)*(1+Inputs!C$33)^INT(($A29-1)/12))</x:f>
      </x:c>
      <x:c r="F29" s="66" t="str">
        <x:f>IF(COUNT(D29:E29)&lt;2,"",SUM(D29:E29))</x:f>
      </x:c>
      <x:c r="G29" s="66" t="str">
        <x:f>IF(COUNT(Inputs!D$25,Inputs!D$33,Inputs!D$34)&lt;3,"",IF($A29&lt;=Inputs!D$34,0,Inputs!D$25*(1+Inputs!D$33)^INT(($A29-1)/12)))</x:f>
      </x:c>
      <x:c r="H29" s="66" t="str">
        <x:f>IF(OR(COUNT(Inputs!D$26:D$32)&lt;7,Inputs!D$33=""),"",SUM(Inputs!D$26:D$32)*(1+Inputs!D$33)^INT(($A29-1)/12))</x:f>
      </x:c>
      <x:c r="I29" s="66" t="str">
        <x:f>IF(COUNT(G29:H29)&lt;2,"",SUM(G29:H29))</x:f>
      </x:c>
      <x:c r="J29" s="66" t="str">
        <x:f>IF(COUNT(Inputs!E$25,Inputs!E$33,Inputs!E$34)&lt;3,"",IF($A29&lt;=Inputs!E$34,0,Inputs!E$25*(1+Inputs!E$33)^INT(($A29-1)/12)))</x:f>
      </x:c>
      <x:c r="K29" s="66" t="str">
        <x:f>IF(OR(COUNT(Inputs!E$26:E$32)&lt;7,Inputs!E$33=""),"",SUM(Inputs!E$26:E$32)*(1+Inputs!E$33)^INT(($A29-1)/12))</x:f>
      </x:c>
      <x:c r="L29" s="66" t="str">
        <x:f>IF(COUNT(J29:K29)&lt;2,"",SUM(J29:K29))</x:f>
      </x:c>
    </x:row>
    <x:row r="30">
      <x:c r="A30" s="13" t="n">
        <x:v>27</x:v>
      </x:c>
      <x:c r="B30" s="64" t="str">
        <x:f>IF(Inputs!$C$8="","",EDATE(Inputs!$C$8,$A30-1))</x:f>
      </x:c>
      <x:c r="C30" s="65" t="str">
        <x:f>IF($A30&lt;=12,IF(Inputs!$C$9="","",Inputs!$C$9),IF($A30&lt;=24,IF(Inputs!$C$10="","",Inputs!$C$10),IF(Inputs!$C$11="","",Inputs!$C$11)))</x:f>
      </x:c>
      <x:c r="D30" s="66" t="str">
        <x:f>IF(COUNT(Inputs!C$25,Inputs!C$33,Inputs!C$34)&lt;3,"",IF($A30&lt;=Inputs!C$34,0,Inputs!C$25*(1+Inputs!C$33)^INT(($A30-1)/12)))</x:f>
      </x:c>
      <x:c r="E30" s="66" t="str">
        <x:f>IF(OR(COUNT(Inputs!C$26:C$32)&lt;7,Inputs!C$33=""),"",SUM(Inputs!C$26:C$32)*(1+Inputs!C$33)^INT(($A30-1)/12))</x:f>
      </x:c>
      <x:c r="F30" s="66" t="str">
        <x:f>IF(COUNT(D30:E30)&lt;2,"",SUM(D30:E30))</x:f>
      </x:c>
      <x:c r="G30" s="66" t="str">
        <x:f>IF(COUNT(Inputs!D$25,Inputs!D$33,Inputs!D$34)&lt;3,"",IF($A30&lt;=Inputs!D$34,0,Inputs!D$25*(1+Inputs!D$33)^INT(($A30-1)/12)))</x:f>
      </x:c>
      <x:c r="H30" s="66" t="str">
        <x:f>IF(OR(COUNT(Inputs!D$26:D$32)&lt;7,Inputs!D$33=""),"",SUM(Inputs!D$26:D$32)*(1+Inputs!D$33)^INT(($A30-1)/12))</x:f>
      </x:c>
      <x:c r="I30" s="66" t="str">
        <x:f>IF(COUNT(G30:H30)&lt;2,"",SUM(G30:H30))</x:f>
      </x:c>
      <x:c r="J30" s="66" t="str">
        <x:f>IF(COUNT(Inputs!E$25,Inputs!E$33,Inputs!E$34)&lt;3,"",IF($A30&lt;=Inputs!E$34,0,Inputs!E$25*(1+Inputs!E$33)^INT(($A30-1)/12)))</x:f>
      </x:c>
      <x:c r="K30" s="66" t="str">
        <x:f>IF(OR(COUNT(Inputs!E$26:E$32)&lt;7,Inputs!E$33=""),"",SUM(Inputs!E$26:E$32)*(1+Inputs!E$33)^INT(($A30-1)/12))</x:f>
      </x:c>
      <x:c r="L30" s="66" t="str">
        <x:f>IF(COUNT(J30:K30)&lt;2,"",SUM(J30:K30))</x:f>
      </x:c>
    </x:row>
    <x:row r="31">
      <x:c r="A31" s="13" t="n">
        <x:v>28</x:v>
      </x:c>
      <x:c r="B31" s="64" t="str">
        <x:f>IF(Inputs!$C$8="","",EDATE(Inputs!$C$8,$A31-1))</x:f>
      </x:c>
      <x:c r="C31" s="65" t="str">
        <x:f>IF($A31&lt;=12,IF(Inputs!$C$9="","",Inputs!$C$9),IF($A31&lt;=24,IF(Inputs!$C$10="","",Inputs!$C$10),IF(Inputs!$C$11="","",Inputs!$C$11)))</x:f>
      </x:c>
      <x:c r="D31" s="66" t="str">
        <x:f>IF(COUNT(Inputs!C$25,Inputs!C$33,Inputs!C$34)&lt;3,"",IF($A31&lt;=Inputs!C$34,0,Inputs!C$25*(1+Inputs!C$33)^INT(($A31-1)/12)))</x:f>
      </x:c>
      <x:c r="E31" s="66" t="str">
        <x:f>IF(OR(COUNT(Inputs!C$26:C$32)&lt;7,Inputs!C$33=""),"",SUM(Inputs!C$26:C$32)*(1+Inputs!C$33)^INT(($A31-1)/12))</x:f>
      </x:c>
      <x:c r="F31" s="66" t="str">
        <x:f>IF(COUNT(D31:E31)&lt;2,"",SUM(D31:E31))</x:f>
      </x:c>
      <x:c r="G31" s="66" t="str">
        <x:f>IF(COUNT(Inputs!D$25,Inputs!D$33,Inputs!D$34)&lt;3,"",IF($A31&lt;=Inputs!D$34,0,Inputs!D$25*(1+Inputs!D$33)^INT(($A31-1)/12)))</x:f>
      </x:c>
      <x:c r="H31" s="66" t="str">
        <x:f>IF(OR(COUNT(Inputs!D$26:D$32)&lt;7,Inputs!D$33=""),"",SUM(Inputs!D$26:D$32)*(1+Inputs!D$33)^INT(($A31-1)/12))</x:f>
      </x:c>
      <x:c r="I31" s="66" t="str">
        <x:f>IF(COUNT(G31:H31)&lt;2,"",SUM(G31:H31))</x:f>
      </x:c>
      <x:c r="J31" s="66" t="str">
        <x:f>IF(COUNT(Inputs!E$25,Inputs!E$33,Inputs!E$34)&lt;3,"",IF($A31&lt;=Inputs!E$34,0,Inputs!E$25*(1+Inputs!E$33)^INT(($A31-1)/12)))</x:f>
      </x:c>
      <x:c r="K31" s="66" t="str">
        <x:f>IF(OR(COUNT(Inputs!E$26:E$32)&lt;7,Inputs!E$33=""),"",SUM(Inputs!E$26:E$32)*(1+Inputs!E$33)^INT(($A31-1)/12))</x:f>
      </x:c>
      <x:c r="L31" s="66" t="str">
        <x:f>IF(COUNT(J31:K31)&lt;2,"",SUM(J31:K31))</x:f>
      </x:c>
    </x:row>
    <x:row r="32">
      <x:c r="A32" s="13" t="n">
        <x:v>29</x:v>
      </x:c>
      <x:c r="B32" s="64" t="str">
        <x:f>IF(Inputs!$C$8="","",EDATE(Inputs!$C$8,$A32-1))</x:f>
      </x:c>
      <x:c r="C32" s="65" t="str">
        <x:f>IF($A32&lt;=12,IF(Inputs!$C$9="","",Inputs!$C$9),IF($A32&lt;=24,IF(Inputs!$C$10="","",Inputs!$C$10),IF(Inputs!$C$11="","",Inputs!$C$11)))</x:f>
      </x:c>
      <x:c r="D32" s="66" t="str">
        <x:f>IF(COUNT(Inputs!C$25,Inputs!C$33,Inputs!C$34)&lt;3,"",IF($A32&lt;=Inputs!C$34,0,Inputs!C$25*(1+Inputs!C$33)^INT(($A32-1)/12)))</x:f>
      </x:c>
      <x:c r="E32" s="66" t="str">
        <x:f>IF(OR(COUNT(Inputs!C$26:C$32)&lt;7,Inputs!C$33=""),"",SUM(Inputs!C$26:C$32)*(1+Inputs!C$33)^INT(($A32-1)/12))</x:f>
      </x:c>
      <x:c r="F32" s="66" t="str">
        <x:f>IF(COUNT(D32:E32)&lt;2,"",SUM(D32:E32))</x:f>
      </x:c>
      <x:c r="G32" s="66" t="str">
        <x:f>IF(COUNT(Inputs!D$25,Inputs!D$33,Inputs!D$34)&lt;3,"",IF($A32&lt;=Inputs!D$34,0,Inputs!D$25*(1+Inputs!D$33)^INT(($A32-1)/12)))</x:f>
      </x:c>
      <x:c r="H32" s="66" t="str">
        <x:f>IF(OR(COUNT(Inputs!D$26:D$32)&lt;7,Inputs!D$33=""),"",SUM(Inputs!D$26:D$32)*(1+Inputs!D$33)^INT(($A32-1)/12))</x:f>
      </x:c>
      <x:c r="I32" s="66" t="str">
        <x:f>IF(COUNT(G32:H32)&lt;2,"",SUM(G32:H32))</x:f>
      </x:c>
      <x:c r="J32" s="66" t="str">
        <x:f>IF(COUNT(Inputs!E$25,Inputs!E$33,Inputs!E$34)&lt;3,"",IF($A32&lt;=Inputs!E$34,0,Inputs!E$25*(1+Inputs!E$33)^INT(($A32-1)/12)))</x:f>
      </x:c>
      <x:c r="K32" s="66" t="str">
        <x:f>IF(OR(COUNT(Inputs!E$26:E$32)&lt;7,Inputs!E$33=""),"",SUM(Inputs!E$26:E$32)*(1+Inputs!E$33)^INT(($A32-1)/12))</x:f>
      </x:c>
      <x:c r="L32" s="66" t="str">
        <x:f>IF(COUNT(J32:K32)&lt;2,"",SUM(J32:K32))</x:f>
      </x:c>
    </x:row>
    <x:row r="33">
      <x:c r="A33" s="13" t="n">
        <x:v>30</x:v>
      </x:c>
      <x:c r="B33" s="64" t="str">
        <x:f>IF(Inputs!$C$8="","",EDATE(Inputs!$C$8,$A33-1))</x:f>
      </x:c>
      <x:c r="C33" s="65" t="str">
        <x:f>IF($A33&lt;=12,IF(Inputs!$C$9="","",Inputs!$C$9),IF($A33&lt;=24,IF(Inputs!$C$10="","",Inputs!$C$10),IF(Inputs!$C$11="","",Inputs!$C$11)))</x:f>
      </x:c>
      <x:c r="D33" s="66" t="str">
        <x:f>IF(COUNT(Inputs!C$25,Inputs!C$33,Inputs!C$34)&lt;3,"",IF($A33&lt;=Inputs!C$34,0,Inputs!C$25*(1+Inputs!C$33)^INT(($A33-1)/12)))</x:f>
      </x:c>
      <x:c r="E33" s="66" t="str">
        <x:f>IF(OR(COUNT(Inputs!C$26:C$32)&lt;7,Inputs!C$33=""),"",SUM(Inputs!C$26:C$32)*(1+Inputs!C$33)^INT(($A33-1)/12))</x:f>
      </x:c>
      <x:c r="F33" s="66" t="str">
        <x:f>IF(COUNT(D33:E33)&lt;2,"",SUM(D33:E33))</x:f>
      </x:c>
      <x:c r="G33" s="66" t="str">
        <x:f>IF(COUNT(Inputs!D$25,Inputs!D$33,Inputs!D$34)&lt;3,"",IF($A33&lt;=Inputs!D$34,0,Inputs!D$25*(1+Inputs!D$33)^INT(($A33-1)/12)))</x:f>
      </x:c>
      <x:c r="H33" s="66" t="str">
        <x:f>IF(OR(COUNT(Inputs!D$26:D$32)&lt;7,Inputs!D$33=""),"",SUM(Inputs!D$26:D$32)*(1+Inputs!D$33)^INT(($A33-1)/12))</x:f>
      </x:c>
      <x:c r="I33" s="66" t="str">
        <x:f>IF(COUNT(G33:H33)&lt;2,"",SUM(G33:H33))</x:f>
      </x:c>
      <x:c r="J33" s="66" t="str">
        <x:f>IF(COUNT(Inputs!E$25,Inputs!E$33,Inputs!E$34)&lt;3,"",IF($A33&lt;=Inputs!E$34,0,Inputs!E$25*(1+Inputs!E$33)^INT(($A33-1)/12)))</x:f>
      </x:c>
      <x:c r="K33" s="66" t="str">
        <x:f>IF(OR(COUNT(Inputs!E$26:E$32)&lt;7,Inputs!E$33=""),"",SUM(Inputs!E$26:E$32)*(1+Inputs!E$33)^INT(($A33-1)/12))</x:f>
      </x:c>
      <x:c r="L33" s="66" t="str">
        <x:f>IF(COUNT(J33:K33)&lt;2,"",SUM(J33:K33))</x:f>
      </x:c>
    </x:row>
    <x:row r="34">
      <x:c r="A34" s="13" t="n">
        <x:v>31</x:v>
      </x:c>
      <x:c r="B34" s="64" t="str">
        <x:f>IF(Inputs!$C$8="","",EDATE(Inputs!$C$8,$A34-1))</x:f>
      </x:c>
      <x:c r="C34" s="65" t="str">
        <x:f>IF($A34&lt;=12,IF(Inputs!$C$9="","",Inputs!$C$9),IF($A34&lt;=24,IF(Inputs!$C$10="","",Inputs!$C$10),IF(Inputs!$C$11="","",Inputs!$C$11)))</x:f>
      </x:c>
      <x:c r="D34" s="66" t="str">
        <x:f>IF(COUNT(Inputs!C$25,Inputs!C$33,Inputs!C$34)&lt;3,"",IF($A34&lt;=Inputs!C$34,0,Inputs!C$25*(1+Inputs!C$33)^INT(($A34-1)/12)))</x:f>
      </x:c>
      <x:c r="E34" s="66" t="str">
        <x:f>IF(OR(COUNT(Inputs!C$26:C$32)&lt;7,Inputs!C$33=""),"",SUM(Inputs!C$26:C$32)*(1+Inputs!C$33)^INT(($A34-1)/12))</x:f>
      </x:c>
      <x:c r="F34" s="66" t="str">
        <x:f>IF(COUNT(D34:E34)&lt;2,"",SUM(D34:E34))</x:f>
      </x:c>
      <x:c r="G34" s="66" t="str">
        <x:f>IF(COUNT(Inputs!D$25,Inputs!D$33,Inputs!D$34)&lt;3,"",IF($A34&lt;=Inputs!D$34,0,Inputs!D$25*(1+Inputs!D$33)^INT(($A34-1)/12)))</x:f>
      </x:c>
      <x:c r="H34" s="66" t="str">
        <x:f>IF(OR(COUNT(Inputs!D$26:D$32)&lt;7,Inputs!D$33=""),"",SUM(Inputs!D$26:D$32)*(1+Inputs!D$33)^INT(($A34-1)/12))</x:f>
      </x:c>
      <x:c r="I34" s="66" t="str">
        <x:f>IF(COUNT(G34:H34)&lt;2,"",SUM(G34:H34))</x:f>
      </x:c>
      <x:c r="J34" s="66" t="str">
        <x:f>IF(COUNT(Inputs!E$25,Inputs!E$33,Inputs!E$34)&lt;3,"",IF($A34&lt;=Inputs!E$34,0,Inputs!E$25*(1+Inputs!E$33)^INT(($A34-1)/12)))</x:f>
      </x:c>
      <x:c r="K34" s="66" t="str">
        <x:f>IF(OR(COUNT(Inputs!E$26:E$32)&lt;7,Inputs!E$33=""),"",SUM(Inputs!E$26:E$32)*(1+Inputs!E$33)^INT(($A34-1)/12))</x:f>
      </x:c>
      <x:c r="L34" s="66" t="str">
        <x:f>IF(COUNT(J34:K34)&lt;2,"",SUM(J34:K34))</x:f>
      </x:c>
    </x:row>
    <x:row r="35">
      <x:c r="A35" s="13" t="n">
        <x:v>32</x:v>
      </x:c>
      <x:c r="B35" s="64" t="str">
        <x:f>IF(Inputs!$C$8="","",EDATE(Inputs!$C$8,$A35-1))</x:f>
      </x:c>
      <x:c r="C35" s="65" t="str">
        <x:f>IF($A35&lt;=12,IF(Inputs!$C$9="","",Inputs!$C$9),IF($A35&lt;=24,IF(Inputs!$C$10="","",Inputs!$C$10),IF(Inputs!$C$11="","",Inputs!$C$11)))</x:f>
      </x:c>
      <x:c r="D35" s="66" t="str">
        <x:f>IF(COUNT(Inputs!C$25,Inputs!C$33,Inputs!C$34)&lt;3,"",IF($A35&lt;=Inputs!C$34,0,Inputs!C$25*(1+Inputs!C$33)^INT(($A35-1)/12)))</x:f>
      </x:c>
      <x:c r="E35" s="66" t="str">
        <x:f>IF(OR(COUNT(Inputs!C$26:C$32)&lt;7,Inputs!C$33=""),"",SUM(Inputs!C$26:C$32)*(1+Inputs!C$33)^INT(($A35-1)/12))</x:f>
      </x:c>
      <x:c r="F35" s="66" t="str">
        <x:f>IF(COUNT(D35:E35)&lt;2,"",SUM(D35:E35))</x:f>
      </x:c>
      <x:c r="G35" s="66" t="str">
        <x:f>IF(COUNT(Inputs!D$25,Inputs!D$33,Inputs!D$34)&lt;3,"",IF($A35&lt;=Inputs!D$34,0,Inputs!D$25*(1+Inputs!D$33)^INT(($A35-1)/12)))</x:f>
      </x:c>
      <x:c r="H35" s="66" t="str">
        <x:f>IF(OR(COUNT(Inputs!D$26:D$32)&lt;7,Inputs!D$33=""),"",SUM(Inputs!D$26:D$32)*(1+Inputs!D$33)^INT(($A35-1)/12))</x:f>
      </x:c>
      <x:c r="I35" s="66" t="str">
        <x:f>IF(COUNT(G35:H35)&lt;2,"",SUM(G35:H35))</x:f>
      </x:c>
      <x:c r="J35" s="66" t="str">
        <x:f>IF(COUNT(Inputs!E$25,Inputs!E$33,Inputs!E$34)&lt;3,"",IF($A35&lt;=Inputs!E$34,0,Inputs!E$25*(1+Inputs!E$33)^INT(($A35-1)/12)))</x:f>
      </x:c>
      <x:c r="K35" s="66" t="str">
        <x:f>IF(OR(COUNT(Inputs!E$26:E$32)&lt;7,Inputs!E$33=""),"",SUM(Inputs!E$26:E$32)*(1+Inputs!E$33)^INT(($A35-1)/12))</x:f>
      </x:c>
      <x:c r="L35" s="66" t="str">
        <x:f>IF(COUNT(J35:K35)&lt;2,"",SUM(J35:K35))</x:f>
      </x:c>
    </x:row>
    <x:row r="36">
      <x:c r="A36" s="13" t="n">
        <x:v>33</x:v>
      </x:c>
      <x:c r="B36" s="64" t="str">
        <x:f>IF(Inputs!$C$8="","",EDATE(Inputs!$C$8,$A36-1))</x:f>
      </x:c>
      <x:c r="C36" s="65" t="str">
        <x:f>IF($A36&lt;=12,IF(Inputs!$C$9="","",Inputs!$C$9),IF($A36&lt;=24,IF(Inputs!$C$10="","",Inputs!$C$10),IF(Inputs!$C$11="","",Inputs!$C$11)))</x:f>
      </x:c>
      <x:c r="D36" s="66" t="str">
        <x:f>IF(COUNT(Inputs!C$25,Inputs!C$33,Inputs!C$34)&lt;3,"",IF($A36&lt;=Inputs!C$34,0,Inputs!C$25*(1+Inputs!C$33)^INT(($A36-1)/12)))</x:f>
      </x:c>
      <x:c r="E36" s="66" t="str">
        <x:f>IF(OR(COUNT(Inputs!C$26:C$32)&lt;7,Inputs!C$33=""),"",SUM(Inputs!C$26:C$32)*(1+Inputs!C$33)^INT(($A36-1)/12))</x:f>
      </x:c>
      <x:c r="F36" s="66" t="str">
        <x:f>IF(COUNT(D36:E36)&lt;2,"",SUM(D36:E36))</x:f>
      </x:c>
      <x:c r="G36" s="66" t="str">
        <x:f>IF(COUNT(Inputs!D$25,Inputs!D$33,Inputs!D$34)&lt;3,"",IF($A36&lt;=Inputs!D$34,0,Inputs!D$25*(1+Inputs!D$33)^INT(($A36-1)/12)))</x:f>
      </x:c>
      <x:c r="H36" s="66" t="str">
        <x:f>IF(OR(COUNT(Inputs!D$26:D$32)&lt;7,Inputs!D$33=""),"",SUM(Inputs!D$26:D$32)*(1+Inputs!D$33)^INT(($A36-1)/12))</x:f>
      </x:c>
      <x:c r="I36" s="66" t="str">
        <x:f>IF(COUNT(G36:H36)&lt;2,"",SUM(G36:H36))</x:f>
      </x:c>
      <x:c r="J36" s="66" t="str">
        <x:f>IF(COUNT(Inputs!E$25,Inputs!E$33,Inputs!E$34)&lt;3,"",IF($A36&lt;=Inputs!E$34,0,Inputs!E$25*(1+Inputs!E$33)^INT(($A36-1)/12)))</x:f>
      </x:c>
      <x:c r="K36" s="66" t="str">
        <x:f>IF(OR(COUNT(Inputs!E$26:E$32)&lt;7,Inputs!E$33=""),"",SUM(Inputs!E$26:E$32)*(1+Inputs!E$33)^INT(($A36-1)/12))</x:f>
      </x:c>
      <x:c r="L36" s="66" t="str">
        <x:f>IF(COUNT(J36:K36)&lt;2,"",SUM(J36:K36))</x:f>
      </x:c>
    </x:row>
    <x:row r="37">
      <x:c r="A37" s="13" t="n">
        <x:v>34</x:v>
      </x:c>
      <x:c r="B37" s="64" t="str">
        <x:f>IF(Inputs!$C$8="","",EDATE(Inputs!$C$8,$A37-1))</x:f>
      </x:c>
      <x:c r="C37" s="65" t="str">
        <x:f>IF($A37&lt;=12,IF(Inputs!$C$9="","",Inputs!$C$9),IF($A37&lt;=24,IF(Inputs!$C$10="","",Inputs!$C$10),IF(Inputs!$C$11="","",Inputs!$C$11)))</x:f>
      </x:c>
      <x:c r="D37" s="66" t="str">
        <x:f>IF(COUNT(Inputs!C$25,Inputs!C$33,Inputs!C$34)&lt;3,"",IF($A37&lt;=Inputs!C$34,0,Inputs!C$25*(1+Inputs!C$33)^INT(($A37-1)/12)))</x:f>
      </x:c>
      <x:c r="E37" s="66" t="str">
        <x:f>IF(OR(COUNT(Inputs!C$26:C$32)&lt;7,Inputs!C$33=""),"",SUM(Inputs!C$26:C$32)*(1+Inputs!C$33)^INT(($A37-1)/12))</x:f>
      </x:c>
      <x:c r="F37" s="66" t="str">
        <x:f>IF(COUNT(D37:E37)&lt;2,"",SUM(D37:E37))</x:f>
      </x:c>
      <x:c r="G37" s="66" t="str">
        <x:f>IF(COUNT(Inputs!D$25,Inputs!D$33,Inputs!D$34)&lt;3,"",IF($A37&lt;=Inputs!D$34,0,Inputs!D$25*(1+Inputs!D$33)^INT(($A37-1)/12)))</x:f>
      </x:c>
      <x:c r="H37" s="66" t="str">
        <x:f>IF(OR(COUNT(Inputs!D$26:D$32)&lt;7,Inputs!D$33=""),"",SUM(Inputs!D$26:D$32)*(1+Inputs!D$33)^INT(($A37-1)/12))</x:f>
      </x:c>
      <x:c r="I37" s="66" t="str">
        <x:f>IF(COUNT(G37:H37)&lt;2,"",SUM(G37:H37))</x:f>
      </x:c>
      <x:c r="J37" s="66" t="str">
        <x:f>IF(COUNT(Inputs!E$25,Inputs!E$33,Inputs!E$34)&lt;3,"",IF($A37&lt;=Inputs!E$34,0,Inputs!E$25*(1+Inputs!E$33)^INT(($A37-1)/12)))</x:f>
      </x:c>
      <x:c r="K37" s="66" t="str">
        <x:f>IF(OR(COUNT(Inputs!E$26:E$32)&lt;7,Inputs!E$33=""),"",SUM(Inputs!E$26:E$32)*(1+Inputs!E$33)^INT(($A37-1)/12))</x:f>
      </x:c>
      <x:c r="L37" s="66" t="str">
        <x:f>IF(COUNT(J37:K37)&lt;2,"",SUM(J37:K37))</x:f>
      </x:c>
    </x:row>
    <x:row r="38">
      <x:c r="A38" s="13" t="n">
        <x:v>35</x:v>
      </x:c>
      <x:c r="B38" s="64" t="str">
        <x:f>IF(Inputs!$C$8="","",EDATE(Inputs!$C$8,$A38-1))</x:f>
      </x:c>
      <x:c r="C38" s="65" t="str">
        <x:f>IF($A38&lt;=12,IF(Inputs!$C$9="","",Inputs!$C$9),IF($A38&lt;=24,IF(Inputs!$C$10="","",Inputs!$C$10),IF(Inputs!$C$11="","",Inputs!$C$11)))</x:f>
      </x:c>
      <x:c r="D38" s="66" t="str">
        <x:f>IF(COUNT(Inputs!C$25,Inputs!C$33,Inputs!C$34)&lt;3,"",IF($A38&lt;=Inputs!C$34,0,Inputs!C$25*(1+Inputs!C$33)^INT(($A38-1)/12)))</x:f>
      </x:c>
      <x:c r="E38" s="66" t="str">
        <x:f>IF(OR(COUNT(Inputs!C$26:C$32)&lt;7,Inputs!C$33=""),"",SUM(Inputs!C$26:C$32)*(1+Inputs!C$33)^INT(($A38-1)/12))</x:f>
      </x:c>
      <x:c r="F38" s="66" t="str">
        <x:f>IF(COUNT(D38:E38)&lt;2,"",SUM(D38:E38))</x:f>
      </x:c>
      <x:c r="G38" s="66" t="str">
        <x:f>IF(COUNT(Inputs!D$25,Inputs!D$33,Inputs!D$34)&lt;3,"",IF($A38&lt;=Inputs!D$34,0,Inputs!D$25*(1+Inputs!D$33)^INT(($A38-1)/12)))</x:f>
      </x:c>
      <x:c r="H38" s="66" t="str">
        <x:f>IF(OR(COUNT(Inputs!D$26:D$32)&lt;7,Inputs!D$33=""),"",SUM(Inputs!D$26:D$32)*(1+Inputs!D$33)^INT(($A38-1)/12))</x:f>
      </x:c>
      <x:c r="I38" s="66" t="str">
        <x:f>IF(COUNT(G38:H38)&lt;2,"",SUM(G38:H38))</x:f>
      </x:c>
      <x:c r="J38" s="66" t="str">
        <x:f>IF(COUNT(Inputs!E$25,Inputs!E$33,Inputs!E$34)&lt;3,"",IF($A38&lt;=Inputs!E$34,0,Inputs!E$25*(1+Inputs!E$33)^INT(($A38-1)/12)))</x:f>
      </x:c>
      <x:c r="K38" s="66" t="str">
        <x:f>IF(OR(COUNT(Inputs!E$26:E$32)&lt;7,Inputs!E$33=""),"",SUM(Inputs!E$26:E$32)*(1+Inputs!E$33)^INT(($A38-1)/12))</x:f>
      </x:c>
      <x:c r="L38" s="66" t="str">
        <x:f>IF(COUNT(J38:K38)&lt;2,"",SUM(J38:K38))</x:f>
      </x:c>
    </x:row>
    <x:row r="39">
      <x:c r="A39" s="13" t="n">
        <x:v>36</x:v>
      </x:c>
      <x:c r="B39" s="64" t="str">
        <x:f>IF(Inputs!$C$8="","",EDATE(Inputs!$C$8,$A39-1))</x:f>
      </x:c>
      <x:c r="C39" s="65" t="str">
        <x:f>IF($A39&lt;=12,IF(Inputs!$C$9="","",Inputs!$C$9),IF($A39&lt;=24,IF(Inputs!$C$10="","",Inputs!$C$10),IF(Inputs!$C$11="","",Inputs!$C$11)))</x:f>
      </x:c>
      <x:c r="D39" s="66" t="str">
        <x:f>IF(COUNT(Inputs!C$25,Inputs!C$33,Inputs!C$34)&lt;3,"",IF($A39&lt;=Inputs!C$34,0,Inputs!C$25*(1+Inputs!C$33)^INT(($A39-1)/12)))</x:f>
      </x:c>
      <x:c r="E39" s="66" t="str">
        <x:f>IF(OR(COUNT(Inputs!C$26:C$32)&lt;7,Inputs!C$33=""),"",SUM(Inputs!C$26:C$32)*(1+Inputs!C$33)^INT(($A39-1)/12))</x:f>
      </x:c>
      <x:c r="F39" s="66" t="str">
        <x:f>IF(COUNT(D39:E39)&lt;2,"",SUM(D39:E39))</x:f>
      </x:c>
      <x:c r="G39" s="66" t="str">
        <x:f>IF(COUNT(Inputs!D$25,Inputs!D$33,Inputs!D$34)&lt;3,"",IF($A39&lt;=Inputs!D$34,0,Inputs!D$25*(1+Inputs!D$33)^INT(($A39-1)/12)))</x:f>
      </x:c>
      <x:c r="H39" s="66" t="str">
        <x:f>IF(OR(COUNT(Inputs!D$26:D$32)&lt;7,Inputs!D$33=""),"",SUM(Inputs!D$26:D$32)*(1+Inputs!D$33)^INT(($A39-1)/12))</x:f>
      </x:c>
      <x:c r="I39" s="66" t="str">
        <x:f>IF(COUNT(G39:H39)&lt;2,"",SUM(G39:H39))</x:f>
      </x:c>
      <x:c r="J39" s="66" t="str">
        <x:f>IF(COUNT(Inputs!E$25,Inputs!E$33,Inputs!E$34)&lt;3,"",IF($A39&lt;=Inputs!E$34,0,Inputs!E$25*(1+Inputs!E$33)^INT(($A39-1)/12)))</x:f>
      </x:c>
      <x:c r="K39" s="66" t="str">
        <x:f>IF(OR(COUNT(Inputs!E$26:E$32)&lt;7,Inputs!E$33=""),"",SUM(Inputs!E$26:E$32)*(1+Inputs!E$33)^INT(($A39-1)/12))</x:f>
      </x:c>
      <x:c r="L39" s="66" t="str">
        <x:f>IF(COUNT(J39:K39)&lt;2,"",SUM(J39:K39))</x:f>
      </x:c>
    </x:row>
    <x:row r="41">
      <x:c r="A41" s="24" t="str">
        <x:v>Selected-horizon recurring total</x:v>
      </x:c>
      <x:c r="B41" s="24"/>
      <x:c r="C41" s="24"/>
      <x:c r="D41" s="24"/>
      <x:c r="E41" s="24"/>
      <x:c r="F41" s="46" t="str">
        <x:f>IF(Inputs!$C$74="INPUTS REQUIRED","",SUMIF($A$4:$A$39,"&lt;="&amp;Inputs!$C$7,F$4:F$39))</x:f>
      </x:c>
      <x:c r="G41" s="24" t="str">
        <x:v>Fitted total</x:v>
      </x:c>
      <x:c r="H41" s="24"/>
      <x:c r="I41" s="46" t="str">
        <x:f>IF(Inputs!$D$74="INPUTS REQUIRED","",SUMIF($A$4:$A$39,"&lt;="&amp;Inputs!$C$7,I$4:I$39))</x:f>
      </x:c>
      <x:c r="J41" s="24" t="str">
        <x:v>Conventional total</x:v>
      </x:c>
      <x:c r="K41" s="24"/>
      <x:c r="L41" s="46" t="str">
        <x:f>IF(Inputs!$E$74="INPUTS REQUIRED","",SUMIF($A$4:$A$39,"&lt;="&amp;Inputs!$C$7,L$4:L$39))</x:f>
      </x:c>
    </x:row>
  </x:sheetData>
  <x:mergeCells>
    <x:mergeCell ref="A1:L2"/>
    <x:mergeCell ref="A41:E41"/>
    <x:mergeCell ref="G41:H41"/>
    <x:mergeCell ref="J41:K41"/>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6" hidden="0" customWidth="1"/>
    <x:col min="2" max="2" width="30" hidden="0" customWidth="1"/>
    <x:col min="3" max="3" width="12" hidden="0" customWidth="1"/>
    <x:col min="4" max="4" width="12" hidden="0" customWidth="1"/>
    <x:col min="5" max="5" width="12" hidden="0" customWidth="1"/>
    <x:col min="6" max="6" width="12" hidden="0" customWidth="1"/>
    <x:col min="7" max="7" width="29" hidden="0" customWidth="1"/>
    <x:col min="8" max="8" width="28" hidden="0" customWidth="1"/>
    <x:col min="9" max="9" width="42" hidden="0" customWidth="1"/>
  </x:cols>
  <x:sheetData>
    <x:row r="1">
      <x:c r="A1" s="72" t="str">
        <x:v>Scenario Tests | formula QA and publication evidence gate</x:v>
      </x:c>
      <x:c r="B1" s="72" t="str">
        <x:v>Scenario Tests | publication evidence gate</x:v>
      </x:c>
      <x:c r="C1" s="72" t="str">
        <x:v>Scenario Tests | publication evidence gate</x:v>
      </x:c>
      <x:c r="D1" s="72" t="str">
        <x:v>Scenario Tests | publication evidence gate</x:v>
      </x:c>
      <x:c r="E1" s="72" t="str">
        <x:v>Scenario Tests | publication evidence gate</x:v>
      </x:c>
      <x:c r="F1" s="72" t="str">
        <x:v>Scenario Tests | publication evidence gate</x:v>
      </x:c>
      <x:c r="G1" s="72" t="str">
        <x:v>Scenario Tests | publication evidence gate</x:v>
      </x:c>
      <x:c r="H1" s="72" t="str">
        <x:v>Scenario Tests | publication evidence gate</x:v>
      </x:c>
      <x:c r="I1" s="72" t="str">
        <x:v>Scenario Tests | publication evidence gate</x:v>
      </x:c>
    </x:row>
    <x:row r="2">
      <x:c r="A2" s="72" t="str">
        <x:v>Scenario Tests | publication evidence gate</x:v>
      </x:c>
      <x:c r="B2" s="72" t="str">
        <x:v>Scenario Tests | publication evidence gate</x:v>
      </x:c>
      <x:c r="C2" s="72" t="str">
        <x:v>Scenario Tests | publication evidence gate</x:v>
      </x:c>
      <x:c r="D2" s="72" t="str">
        <x:v>Scenario Tests | publication evidence gate</x:v>
      </x:c>
      <x:c r="E2" s="72" t="str">
        <x:v>Scenario Tests | publication evidence gate</x:v>
      </x:c>
      <x:c r="F2" s="72" t="str">
        <x:v>Scenario Tests | publication evidence gate</x:v>
      </x:c>
      <x:c r="G2" s="72" t="str">
        <x:v>Scenario Tests | publication evidence gate</x:v>
      </x:c>
      <x:c r="H2" s="72" t="str">
        <x:v>Scenario Tests | publication evidence gate</x:v>
      </x:c>
      <x:c r="I2" s="72" t="str">
        <x:v>Scenario Tests | publication evidence gate</x:v>
      </x:c>
    </x:row>
    <x:row r="3">
      <x:c r="A3" s="24" t="str">
        <x:v>#</x:v>
      </x:c>
      <x:c r="B3" s="24" t="str">
        <x:v>Test brief</x:v>
      </x:c>
      <x:c r="C3" s="24" t="str">
        <x:v>Horizon</x:v>
      </x:c>
      <x:c r="D3" s="24" t="str">
        <x:v>Seats 1–12</x:v>
      </x:c>
      <x:c r="E3" s="24" t="str">
        <x:v>Seats 13–24</x:v>
      </x:c>
      <x:c r="F3" s="24" t="str">
        <x:v>Seats 25–36</x:v>
      </x:c>
      <x:c r="G3" s="24" t="str">
        <x:v>Stress point</x:v>
      </x:c>
      <x:c r="H3" s="24" t="str">
        <x:v>Formula QA status</x:v>
      </x:c>
      <x:c r="I3" s="24" t="str">
        <x:v>Commercial validation / next action</x:v>
      </x:c>
    </x:row>
    <x:row r="4" ht="58" customHeight="1">
      <x:c r="A4" s="13" t="n">
        <x:v>1</x:v>
      </x:c>
      <x:c r="B4" s="13" t="str">
        <x:v>Stable 8-person team; fixed start</x:v>
      </x:c>
      <x:c r="C4" s="13" t="n">
        <x:v>12</x:v>
      </x:c>
      <x:c r="D4" s="13" t="n">
        <x:v>8</x:v>
      </x:c>
      <x:c r="E4" s="13"/>
      <x:c r="F4" s="13"/>
      <x:c r="G4" s="13" t="str">
        <x:v>Small team, short horizon and readiness</x:v>
      </x:c>
      <x:c r="H4" s="74" t="str">
        <x:v>PASS — 16 Aug 2026</x:v>
      </x:c>
      <x:c r="I4" s="76" t="str">
        <x:v>Pending — obtain one current named proposal for all three formats with full cost and readiness evidence</x:v>
      </x:c>
    </x:row>
    <x:row r="5" ht="58" customHeight="1">
      <x:c r="A5" s="13" t="n">
        <x:v>2</x:v>
      </x:c>
      <x:c r="B5" s="13" t="str">
        <x:v>Stable 20-person team</x:v>
      </x:c>
      <x:c r="C5" s="13" t="n">
        <x:v>24</x:v>
      </x:c>
      <x:c r="D5" s="13" t="n">
        <x:v>20</x:v>
      </x:c>
      <x:c r="E5" s="13" t="n">
        <x:v>20</x:v>
      </x:c>
      <x:c r="F5" s="13"/>
      <x:c r="G5" s="13" t="str">
        <x:v>Recurring versus one-off commitments</x:v>
      </x:c>
      <x:c r="H5" s="74" t="str">
        <x:v>PASS — 16 Aug 2026</x:v>
      </x:c>
      <x:c r="I5" s="76" t="str">
        <x:v>Pending — obtain one current named proposal for all three formats with full cost evidence</x:v>
      </x:c>
    </x:row>
    <x:row r="6" ht="58" customHeight="1">
      <x:c r="A6" s="13" t="n">
        <x:v>3</x:v>
      </x:c>
      <x:c r="B6" s="13" t="str">
        <x:v>Stable 40-person team</x:v>
      </x:c>
      <x:c r="C6" s="13" t="n">
        <x:v>36</x:v>
      </x:c>
      <x:c r="D6" s="13" t="n">
        <x:v>40</x:v>
      </x:c>
      <x:c r="E6" s="13" t="n">
        <x:v>40</x:v>
      </x:c>
      <x:c r="F6" s="13" t="n">
        <x:v>40</x:v>
      </x:c>
      <x:c r="G6" s="13" t="str">
        <x:v>Capacity and longer cost absorption</x:v>
      </x:c>
      <x:c r="H6" s="74" t="str">
        <x:v>PASS — 16 Aug 2026</x:v>
      </x:c>
      <x:c r="I6" s="76" t="str">
        <x:v>Pending — obtain one current named proposal for all three formats with full cost evidence</x:v>
      </x:c>
    </x:row>
    <x:row r="7" ht="58" customHeight="1">
      <x:c r="A7" s="13" t="n">
        <x:v>4</x:v>
      </x:c>
      <x:c r="B7" s="13" t="str">
        <x:v>Growth from 15 to 30 people</x:v>
      </x:c>
      <x:c r="C7" s="13" t="n">
        <x:v>36</x:v>
      </x:c>
      <x:c r="D7" s="13" t="n">
        <x:v>15</x:v>
      </x:c>
      <x:c r="E7" s="13" t="n">
        <x:v>22</x:v>
      </x:c>
      <x:c r="F7" s="13" t="n">
        <x:v>30</x:v>
      </x:c>
      <x:c r="G7" s="13" t="str">
        <x:v>Underused early capacity versus later expansion</x:v>
      </x:c>
      <x:c r="H7" s="74" t="str">
        <x:v>PASS — 16 Aug 2026</x:v>
      </x:c>
      <x:c r="I7" s="76" t="str">
        <x:v>Pending — add written expansion and capacity evidence to all three current proposals</x:v>
      </x:c>
    </x:row>
    <x:row r="8" ht="58" customHeight="1">
      <x:c r="A8" s="13" t="n">
        <x:v>5</x:v>
      </x:c>
      <x:c r="B8" s="13" t="str">
        <x:v>30-person team; fixed move date</x:v>
      </x:c>
      <x:c r="C8" s="13" t="n">
        <x:v>24</x:v>
      </x:c>
      <x:c r="D8" s="13" t="n">
        <x:v>30</x:v>
      </x:c>
      <x:c r="E8" s="13" t="n">
        <x:v>30</x:v>
      </x:c>
      <x:c r="F8" s="13"/>
      <x:c r="G8" s="13" t="str">
        <x:v>Fit-out delay, pre-operational rent and office overlap</x:v>
      </x:c>
      <x:c r="H8" s="74" t="str">
        <x:v>PASS — 16 Aug 2026</x:v>
      </x:c>
      <x:c r="I8" s="76" t="str">
        <x:v>Pending — add delivery programme, delay and double-occupancy evidence to all three proposals</x:v>
      </x:c>
    </x:row>
    <x:row r="10">
      <x:c r="A10" s="19" t="str">
        <x:v>Formula mechanics were checked on 16 August 2026 across all five brief structures using synthetic QA inputs. Those inputs and results are not market evidence and are not published as comparisons. The publication gate remains open until each brief is tested with real, current and internally reviewable evidence for all three formats—or the limitation is explicitly revised and disclosed. Missing prices must not be invented.</x:v>
      </x:c>
      <x:c r="B10" s="19"/>
      <x:c r="C10" s="19"/>
      <x:c r="D10" s="19"/>
      <x:c r="E10" s="19"/>
      <x:c r="F10" s="19"/>
      <x:c r="G10" s="19"/>
      <x:c r="H10" s="19"/>
      <x:c r="I10" s="19"/>
    </x:row>
    <x:row r="11">
      <x:c r="A11" s="19"/>
      <x:c r="B11" s="19"/>
      <x:c r="C11" s="19"/>
      <x:c r="D11" s="19"/>
      <x:c r="E11" s="19"/>
      <x:c r="F11" s="19"/>
      <x:c r="G11" s="19"/>
      <x:c r="H11" s="19"/>
      <x:c r="I11" s="19"/>
    </x:row>
    <x:row r="12">
      <x:c r="A12" s="19"/>
      <x:c r="B12" s="19"/>
      <x:c r="C12" s="19"/>
      <x:c r="D12" s="19"/>
      <x:c r="E12" s="19"/>
      <x:c r="F12" s="19"/>
      <x:c r="G12" s="19"/>
      <x:c r="H12" s="19"/>
      <x:c r="I12" s="19"/>
    </x:row>
    <x:row r="13">
      <x:c r="A13" s="19"/>
      <x:c r="B13" s="19"/>
      <x:c r="C13" s="19"/>
      <x:c r="D13" s="19"/>
      <x:c r="E13" s="19"/>
      <x:c r="F13" s="19"/>
      <x:c r="G13" s="19"/>
      <x:c r="H13" s="19"/>
      <x:c r="I13" s="19"/>
    </x:row>
  </x:sheetData>
  <x:mergeCells>
    <x:mergeCell ref="A1:I2"/>
    <x:mergeCell ref="A10:I13"/>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5" hidden="0" customWidth="1"/>
    <x:col min="2" max="2" width="24" hidden="0" customWidth="1"/>
    <x:col min="3" max="3" width="24" hidden="0" customWidth="1"/>
    <x:col min="4" max="4" width="24" hidden="0" customWidth="1"/>
    <x:col min="5" max="5" width="50" hidden="0" customWidth="1"/>
  </x:cols>
  <x:sheetData>
    <x:row r="1">
      <x:c r="A1" s="72" t="str">
        <x:v>Checks | completeness, viability and reconciliation</x:v>
      </x:c>
      <x:c r="B1" s="72" t="str">
        <x:v>Checks | completeness, viability and reconciliation</x:v>
      </x:c>
      <x:c r="C1" s="72" t="str">
        <x:v>Checks | completeness, viability and reconciliation</x:v>
      </x:c>
      <x:c r="D1" s="72" t="str">
        <x:v>Checks | completeness, viability and reconciliation</x:v>
      </x:c>
      <x:c r="E1" s="72" t="str">
        <x:v>Checks | completeness, viability and reconciliation</x:v>
      </x:c>
    </x:row>
    <x:row r="2">
      <x:c r="A2" s="72" t="str">
        <x:v>Checks | completeness, viability and reconciliation</x:v>
      </x:c>
      <x:c r="B2" s="72" t="str">
        <x:v>Checks | completeness, viability and reconciliation</x:v>
      </x:c>
      <x:c r="C2" s="72" t="str">
        <x:v>Checks | completeness, viability and reconciliation</x:v>
      </x:c>
      <x:c r="D2" s="72" t="str">
        <x:v>Checks | completeness, viability and reconciliation</x:v>
      </x:c>
      <x:c r="E2" s="72" t="str">
        <x:v>Checks | completeness, viability and reconciliation</x:v>
      </x:c>
    </x:row>
    <x:row r="3">
      <x:c r="A3" s="24" t="str">
        <x:v>Check</x:v>
      </x:c>
      <x:c r="B3" s="24" t="str">
        <x:v>Serviced Office</x:v>
      </x:c>
      <x:c r="C3" s="24" t="str">
        <x:v>Fitted Direct Lease</x:v>
      </x:c>
      <x:c r="D3" s="24" t="str">
        <x:v>Conventional Fit-Out Lease</x:v>
      </x:c>
      <x:c r="E3" s="24" t="str">
        <x:v>Interpretation</x:v>
      </x:c>
    </x:row>
    <x:row r="4">
      <x:c r="A4" s="13" t="str">
        <x:v>OVERALL MODEL STATUS</x:v>
      </x:c>
      <x:c r="B4" s="15" t="str">
        <x:f>IF(OR(Inputs!$C$7="",Inputs!$C$8="",Inputs!$C$9="",AND(Inputs!$C$7&gt;12,Inputs!$C$10=""),AND(Inputs!$C$7&gt;24,Inputs!$C$11="")),"INPUTS REQUIRED",IF(OR(Inputs!C74="INPUTS REQUIRED",Inputs!D74="INPUTS REQUIRED",Inputs!E74="INPUTS REQUIRED"),"INPUTS REQUIRED",IF(OR(Inputs!C74="REVIEW",Inputs!D74="REVIEW",Inputs!E74="REVIEW"),"REVIEW","READY")))</x:f>
        <x:v>INPUTS REQUIRED</x:v>
      </x:c>
      <x:c r="C4" s="15"/>
      <x:c r="D4" s="15"/>
      <x:c r="E4" s="13" t="str">
        <x:v>READY only when all three options are complete and viable for the common brief</x:v>
      </x:c>
    </x:row>
    <x:row r="6">
      <x:c r="A6" s="13" t="str">
        <x:v>Common brief complete</x:v>
      </x:c>
      <x:c r="B6" s="15" t="str">
        <x:f>IF(OR(Inputs!$C$7="",Inputs!$C$8="",Inputs!$C$9="",AND(Inputs!$C$7&gt;12,Inputs!$C$10=""),AND(Inputs!$C$7&gt;24,Inputs!$C$11="")),"INPUTS REQUIRED","PASS")</x:f>
        <x:v>INPUTS REQUIRED</x:v>
      </x:c>
      <x:c r="C6" s="15" t="str">
        <x:f>IF(OR(Inputs!$C$7="",Inputs!$C$8="",Inputs!$C$9="",AND(Inputs!$C$7&gt;12,Inputs!$C$10=""),AND(Inputs!$C$7&gt;24,Inputs!$C$11="")),"INPUTS REQUIRED","PASS")</x:f>
        <x:v>INPUTS REQUIRED</x:v>
      </x:c>
      <x:c r="D6" s="15" t="str">
        <x:f>IF(OR(Inputs!$C$7="",Inputs!$C$8="",Inputs!$C$9="",AND(Inputs!$C$7&gt;12,Inputs!$C$10=""),AND(Inputs!$C$7&gt;24,Inputs!$C$11="")),"INPUTS REQUIRED","PASS")</x:f>
        <x:v>INPUTS REQUIRED</x:v>
      </x:c>
      <x:c r="E6" s="13" t="str">
        <x:v>Horizon, date and relevant seat phases</x:v>
      </x:c>
    </x:row>
    <x:row r="7">
      <x:c r="A7" s="13" t="str">
        <x:v>Option identity and dates complete</x:v>
      </x:c>
      <x:c r="B7" s="15" t="str">
        <x:f>IF(OR(Inputs!C16="",Inputs!C17="",COUNT(Inputs!C18:C21)&lt;4),"INPUTS REQUIRED","PASS")</x:f>
        <x:v>INPUTS REQUIRED</x:v>
      </x:c>
      <x:c r="C7" s="15" t="str">
        <x:f>IF(OR(Inputs!D16="",Inputs!D17="",COUNT(Inputs!D18:D21)&lt;4),"INPUTS REQUIRED","PASS")</x:f>
        <x:v>INPUTS REQUIRED</x:v>
      </x:c>
      <x:c r="D7" s="15" t="str">
        <x:f>IF(OR(Inputs!E16="",Inputs!E17="",COUNT(Inputs!E18:E21)&lt;4),"INPUTS REQUIRED","PASS")</x:f>
        <x:v>INPUTS REQUIRED</x:v>
      </x:c>
      <x:c r="E7" s="13" t="str">
        <x:v>Named option, counterparty, source date, covered months, capacity and ready date</x:v>
      </x:c>
    </x:row>
    <x:row r="8">
      <x:c r="A8" s="13" t="str">
        <x:v>Required monetary fields are numeric</x:v>
      </x:c>
      <x:c r="B8" s="15" t="str">
        <x:f>IF(OR(COUNT(Inputs!C25:C34)&lt;10,COUNT(Inputs!C37:C39)&lt;3,COUNT(Inputs!C42:C53)&lt;12,COUNT(Inputs!C56:C58)&lt;3),"INPUTS REQUIRED","PASS")</x:f>
        <x:v>INPUTS REQUIRED</x:v>
      </x:c>
      <x:c r="C8" s="15" t="str">
        <x:f>IF(OR(COUNT(Inputs!D25:D34)&lt;10,COUNT(Inputs!D37:D39)&lt;3,COUNT(Inputs!D42:D53)&lt;12,COUNT(Inputs!D56:D58)&lt;3),"INPUTS REQUIRED","PASS")</x:f>
        <x:v>INPUTS REQUIRED</x:v>
      </x:c>
      <x:c r="D8" s="15" t="str">
        <x:f>IF(OR(COUNT(Inputs!E25:E34)&lt;10,COUNT(Inputs!E37:E39)&lt;3,COUNT(Inputs!E42:E53)&lt;12,COUNT(Inputs!E56:E58)&lt;3),"INPUTS REQUIRED","PASS")</x:f>
        <x:v>INPUTS REQUIRED</x:v>
      </x:c>
      <x:c r="E8" s="13" t="str">
        <x:v>Blank means unverified; explicit zero is valid</x:v>
      </x:c>
    </x:row>
    <x:row r="9">
      <x:c r="A9" s="13" t="str">
        <x:v>Cost inputs are non-negative</x:v>
      </x:c>
      <x:c r="B9" s="15" t="str">
        <x:f>IF(B8&lt;&gt;"PASS","INPUTS REQUIRED",IF(MIN(Inputs!C25:C34,Inputs!C37:C39,Inputs!C42:C53,Inputs!C56:C58)&gt;=0,"PASS","REVIEW"))</x:f>
        <x:v>INPUTS REQUIRED</x:v>
      </x:c>
      <x:c r="C9" s="15" t="str">
        <x:f>IF(C8&lt;&gt;"PASS","INPUTS REQUIRED",IF(MIN(Inputs!D25:D34,Inputs!D37:D39,Inputs!D42:D53,Inputs!D56:D58)&gt;=0,"PASS","REVIEW"))</x:f>
        <x:v>INPUTS REQUIRED</x:v>
      </x:c>
      <x:c r="D9" s="15" t="str">
        <x:f>IF(D8&lt;&gt;"PASS","INPUTS REQUIRED",IF(MIN(Inputs!E25:E34,Inputs!E37:E39,Inputs!E42:E53,Inputs!E56:E58)&gt;=0,"PASS","REVIEW"))</x:f>
        <x:v>INPUTS REQUIRED</x:v>
      </x:c>
      <x:c r="E9" s="13" t="str">
        <x:v>Contributions are entered as positive amounts in their own fields</x:v>
      </x:c>
    </x:row>
    <x:row r="10">
      <x:c r="A10" s="13" t="str">
        <x:v>Refund percentage is 0%–100%</x:v>
      </x:c>
      <x:c r="B10" s="15" t="str">
        <x:f>IF(Inputs!C38="","INPUTS REQUIRED",IF(AND(Inputs!C38&gt;=0,Inputs!C38&lt;=1),"PASS","REVIEW"))</x:f>
        <x:v>INPUTS REQUIRED</x:v>
      </x:c>
      <x:c r="C10" s="15" t="str">
        <x:f>IF(Inputs!D38="","INPUTS REQUIRED",IF(AND(Inputs!D38&gt;=0,Inputs!D38&lt;=1),"PASS","REVIEW"))</x:f>
        <x:v>INPUTS REQUIRED</x:v>
      </x:c>
      <x:c r="D10" s="15" t="str">
        <x:f>IF(Inputs!E38="","INPUTS REQUIRED",IF(AND(Inputs!E38&gt;=0,Inputs!E38&lt;=1),"PASS","REVIEW"))</x:f>
        <x:v>INPUTS REQUIRED</x:v>
      </x:c>
      <x:c r="E10" s="13" t="str">
        <x:v>Planning assumption only</x:v>
      </x:c>
    </x:row>
    <x:row r="11">
      <x:c r="A11" s="13" t="str">
        <x:v>Pre-use credit does not exceed total credit</x:v>
      </x:c>
      <x:c r="B11" s="15" t="str">
        <x:f>IF(OR(Inputs!C52="",Inputs!C53=""),"INPUTS REQUIRED",IF(Inputs!C53&lt;=Inputs!C52,"PASS","REVIEW"))</x:f>
        <x:v>INPUTS REQUIRED</x:v>
      </x:c>
      <x:c r="C11" s="15" t="str">
        <x:f>IF(OR(Inputs!D52="",Inputs!D53=""),"INPUTS REQUIRED",IF(Inputs!D53&lt;=Inputs!D52,"PASS","REVIEW"))</x:f>
        <x:v>INPUTS REQUIRED</x:v>
      </x:c>
      <x:c r="D11" s="15" t="str">
        <x:f>IF(OR(Inputs!E52="",Inputs!E53=""),"INPUTS REQUIRED",IF(Inputs!E53&lt;=Inputs!E52,"PASS","REVIEW"))</x:f>
        <x:v>INPUTS REQUIRED</x:v>
      </x:c>
      <x:c r="E11" s="13" t="str">
        <x:v>Only cash received before use reduces initial cash</x:v>
      </x:c>
    </x:row>
    <x:row r="12">
      <x:c r="A12" s="13" t="str">
        <x:v>Proposal covers selected horizon</x:v>
      </x:c>
      <x:c r="B12" s="15" t="str">
        <x:f>Inputs!C73</x:f>
        <x:v>INPUTS REQUIRED</x:v>
      </x:c>
      <x:c r="C12" s="15" t="str">
        <x:f>Inputs!D73</x:f>
        <x:v>INPUTS REQUIRED</x:v>
      </x:c>
      <x:c r="D12" s="15" t="str">
        <x:f>Inputs!E73</x:f>
        <x:v>INPUTS REQUIRED</x:v>
      </x:c>
      <x:c r="E12" s="13" t="str">
        <x:v>Do not extrapolate a shorter proposal</x:v>
      </x:c>
    </x:row>
    <x:row r="13">
      <x:c r="A13" s="13" t="str">
        <x:v>Practical capacity covers team</x:v>
      </x:c>
      <x:c r="B13" s="15" t="str">
        <x:f>Inputs!C71</x:f>
        <x:v>INPUTS REQUIRED</x:v>
      </x:c>
      <x:c r="C13" s="15" t="str">
        <x:f>Inputs!D71</x:f>
        <x:v>INPUTS REQUIRED</x:v>
      </x:c>
      <x:c r="D13" s="15" t="str">
        <x:f>Inputs!E71</x:f>
        <x:v>INPUTS REQUIRED</x:v>
      </x:c>
      <x:c r="E13" s="13" t="str">
        <x:v>Uses maximum expected occupied seats in horizon</x:v>
      </x:c>
    </x:row>
    <x:row r="14">
      <x:c r="A14" s="13" t="str">
        <x:v>Ready date meets required start</x:v>
      </x:c>
      <x:c r="B14" s="15" t="str">
        <x:f>Inputs!C72</x:f>
        <x:v>INPUTS REQUIRED</x:v>
      </x:c>
      <x:c r="C14" s="15" t="str">
        <x:f>Inputs!D72</x:f>
        <x:v>INPUTS REQUIRED</x:v>
      </x:c>
      <x:c r="D14" s="15" t="str">
        <x:f>Inputs!E72</x:f>
        <x:v>INPUTS REQUIRED</x:v>
      </x:c>
      <x:c r="E14" s="13" t="str">
        <x:v>A late option remains REVIEW even if delay cost is modelled</x:v>
      </x:c>
    </x:row>
    <x:row r="15">
      <x:c r="A15" s="13" t="str">
        <x:v>Total cost formula reconciles</x:v>
      </x:c>
      <x:c r="B15" s="15" t="str">
        <x:f>IF(Inputs!C74="INPUTS REQUIRED","INPUTS REQUIRED",IF(ABS(Inputs!C66-(Inputs!C61+Inputs!C62+Inputs!C63+Inputs!C65))&lt;0.01,"PASS","ERROR"))</x:f>
        <x:v>INPUTS REQUIRED</x:v>
      </x:c>
      <x:c r="C15" s="15" t="str">
        <x:f>IF(Inputs!D74="INPUTS REQUIRED","INPUTS REQUIRED",IF(ABS(Inputs!D66-(Inputs!D61+Inputs!D62+Inputs!D63+Inputs!D65))&lt;0.01,"PASS","ERROR"))</x:f>
        <x:v>INPUTS REQUIRED</x:v>
      </x:c>
      <x:c r="D15" s="15" t="str">
        <x:f>IF(Inputs!E74="INPUTS REQUIRED","INPUTS REQUIRED",IF(ABS(Inputs!E66-(Inputs!E61+Inputs!E62+Inputs!E63+Inputs!E65))&lt;0.01,"PASS","ERROR"))</x:f>
        <x:v>INPUTS REQUIRED</x:v>
      </x:c>
      <x:c r="E15" s="13" t="str">
        <x:v>Recurring + opening + expected deposit loss + exit</x:v>
      </x:c>
    </x:row>
    <x:row r="16">
      <x:c r="A16" s="13" t="str">
        <x:v>Initial-cash formula reconciles</x:v>
      </x:c>
      <x:c r="B16" s="15" t="str">
        <x:f>IF(Inputs!C74="INPUTS REQUIRED","INPUTS REQUIRED",IF(ABS(Inputs!C67-(Inputs!C37+Inputs!C39+SUM(Inputs!C42:C51)-Inputs!C53))&lt;0.01,"PASS","ERROR"))</x:f>
        <x:v>INPUTS REQUIRED</x:v>
      </x:c>
      <x:c r="C16" s="15" t="str">
        <x:f>IF(Inputs!D74="INPUTS REQUIRED","INPUTS REQUIRED",IF(ABS(Inputs!D67-(Inputs!D37+Inputs!D39+SUM(Inputs!D42:D51)-Inputs!D53))&lt;0.01,"PASS","ERROR"))</x:f>
        <x:v>INPUTS REQUIRED</x:v>
      </x:c>
      <x:c r="D16" s="15" t="str">
        <x:f>IF(Inputs!E74="INPUTS REQUIRED","INPUTS REQUIRED",IF(ABS(Inputs!E67-(Inputs!E37+Inputs!E39+SUM(Inputs!E42:E51)-Inputs!E53))&lt;0.01,"PASS","ERROR"))</x:f>
        <x:v>INPUTS REQUIRED</x:v>
      </x:c>
      <x:c r="E16" s="13" t="str">
        <x:v>Deposit + advance + opening items − pre-use credit</x:v>
      </x:c>
    </x:row>
    <x:row r="18">
      <x:c r="A18" s="19" t="str">
        <x:v>Formula-error scan, gate tests and visual render of every sheet completed 16 August 2026. Commercial reconciliation to source documents remains required. The Scenario Tests publication gate is separate and remains open until real tri-format evidence is supplied.</x:v>
      </x:c>
      <x:c r="B18" s="19"/>
      <x:c r="C18" s="19"/>
      <x:c r="D18" s="19"/>
      <x:c r="E18" s="19"/>
    </x:row>
    <x:row r="19">
      <x:c r="A19" s="19"/>
      <x:c r="B19" s="19"/>
      <x:c r="C19" s="19"/>
      <x:c r="D19" s="19"/>
      <x:c r="E19" s="19"/>
    </x:row>
    <x:row r="20">
      <x:c r="A20" s="19"/>
      <x:c r="B20" s="19"/>
      <x:c r="C20" s="19"/>
      <x:c r="D20" s="19"/>
      <x:c r="E20" s="19"/>
    </x:row>
  </x:sheetData>
  <x:mergeCells>
    <x:mergeCell ref="A1:E2"/>
    <x:mergeCell ref="B4:D4"/>
    <x:mergeCell ref="A18:E20"/>
  </x:mergeCells>
  <x:conditionalFormatting sqref="B4:D4">
    <x:cfRule type="containsText" dxfId="20" priority="1" operator="containsText" text="READY"/>
    <x:cfRule type="containsText" dxfId="21" priority="2" operator="containsText" text="PASS"/>
    <x:cfRule type="containsText" dxfId="22" priority="3" operator="containsText" text="INPUTS REQUIRED"/>
    <x:cfRule type="containsText" dxfId="23" priority="4" operator="containsText" text="REVIEW"/>
    <x:cfRule type="containsText" dxfId="24" priority="5" operator="containsText" text="ERROR"/>
  </x:conditionalFormatting>
  <x:conditionalFormatting sqref="B6:D16">
    <x:cfRule type="containsText" dxfId="25" priority="6" operator="containsText" text="READY"/>
    <x:cfRule type="containsText" dxfId="26" priority="7" operator="containsText" text="PASS"/>
    <x:cfRule type="containsText" dxfId="27" priority="8" operator="containsText" text="INPUTS REQUIRED"/>
    <x:cfRule type="containsText" dxfId="28" priority="9" operator="containsText" text="REVIEW"/>
    <x:cfRule type="containsText" dxfId="29" priority="10" operator="containsText" text="ERROR"/>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9" hidden="0" customWidth="1"/>
    <x:col min="2" max="2" width="32" hidden="0" customWidth="1"/>
    <x:col min="3" max="3" width="20" hidden="0" customWidth="1"/>
    <x:col min="4" max="4" width="42" hidden="0" customWidth="1"/>
    <x:col min="5" max="5" width="42" hidden="0" customWidth="1"/>
    <x:col min="6" max="6" width="42" hidden="0" customWidth="1"/>
    <x:col min="7" max="7" width="48" hidden="0" customWidth="1"/>
  </x:cols>
  <x:sheetData>
    <x:row r="1">
      <x:c r="A1" s="72" t="str">
        <x:v>Sources | dated references and use boundaries</x:v>
      </x:c>
      <x:c r="B1" s="72" t="str">
        <x:v>Sources | dated references and use boundaries</x:v>
      </x:c>
      <x:c r="C1" s="72" t="str">
        <x:v>Sources | dated references and use boundaries</x:v>
      </x:c>
      <x:c r="D1" s="72" t="str">
        <x:v>Sources | dated references and use boundaries</x:v>
      </x:c>
      <x:c r="E1" s="72" t="str">
        <x:v>Sources | dated references and use boundaries</x:v>
      </x:c>
      <x:c r="F1" s="72" t="str">
        <x:v>Sources | dated references and use boundaries</x:v>
      </x:c>
      <x:c r="G1" s="72" t="str">
        <x:v>Sources | dated references and use boundaries</x:v>
      </x:c>
    </x:row>
    <x:row r="2">
      <x:c r="A2" s="72" t="str">
        <x:v>Sources | dated references and use boundaries</x:v>
      </x:c>
      <x:c r="B2" s="72" t="str">
        <x:v>Sources | dated references and use boundaries</x:v>
      </x:c>
      <x:c r="C2" s="72" t="str">
        <x:v>Sources | dated references and use boundaries</x:v>
      </x:c>
      <x:c r="D2" s="72" t="str">
        <x:v>Sources | dated references and use boundaries</x:v>
      </x:c>
      <x:c r="E2" s="72" t="str">
        <x:v>Sources | dated references and use boundaries</x:v>
      </x:c>
      <x:c r="F2" s="72" t="str">
        <x:v>Sources | dated references and use boundaries</x:v>
      </x:c>
      <x:c r="G2" s="72" t="str">
        <x:v>Sources | dated references and use boundaries</x:v>
      </x:c>
    </x:row>
    <x:row r="3">
      <x:c r="A3" s="24" t="str">
        <x:v>Category</x:v>
      </x:c>
      <x:c r="B3" s="24" t="str">
        <x:v>Source / publisher</x:v>
      </x:c>
      <x:c r="C3" s="24" t="str">
        <x:v>Reference date</x:v>
      </x:c>
      <x:c r="D3" s="24" t="str">
        <x:v>Verified point / dated value</x:v>
      </x:c>
      <x:c r="E3" s="24" t="str">
        <x:v>Permitted use</x:v>
      </x:c>
      <x:c r="F3" s="24" t="str">
        <x:v>Do not use as</x:v>
      </x:c>
      <x:c r="G3" s="24" t="str">
        <x:v>URL</x:v>
      </x:c>
    </x:row>
    <x:row r="4" ht="72" customHeight="1">
      <x:c r="A4" s="13" t="str">
        <x:v>Official guidance</x:v>
      </x:c>
      <x:c r="B4" s="13" t="str">
        <x:v>GovHK — Renting an Office</x:v>
      </x:c>
      <x:c r="C4" s="13" t="str">
        <x:v>Last reviewed May 2025</x:v>
      </x:c>
      <x:c r="D4" s="14" t="str">
        <x:v>Check outgoings beyond rent plus use, alteration, facilities, term, renewal, termination, repair and maintenance</x:v>
      </x:c>
      <x:c r="E4" s="69" t="str">
        <x:v>Cost-stack and agreement checklist</x:v>
      </x:c>
      <x:c r="F4" s="70" t="str">
        <x:v>Proof any operator item is included</x:v>
      </x:c>
      <x:c r="G4" s="71" t="str">
        <x:v>https://www.gov.hk/en/business/supportenterprises/businesstopics/renting.htm</x:v>
      </x:c>
    </x:row>
    <x:row r="5" ht="72" customHeight="1">
      <x:c r="A5" s="13" t="str">
        <x:v>Official market data</x:v>
      </x:c>
      <x:c r="B5" s="13" t="str">
        <x:v>RVD — August 2026 Monthly Supplement</x:v>
      </x:c>
      <x:c r="C5" s="13" t="str">
        <x:v>Q2 2026 provisional</x:v>
      </x:c>
      <x:c r="D5" s="14" t="str">
        <x:v>Grade A average HK$/m²/month: Sheung Wan 664; Central 846; WC/CWB 573; NP/QB 427; TST 511; YMT/MK 687; KB/KT 286</x:v>
      </x:c>
      <x:c r="E5" s="69" t="str">
        <x:v>Conventional base-rent screening only</x:v>
      </x:c>
      <x:c r="F5" s="70" t="str">
        <x:v>Named-premises quote or serviced-office price</x:v>
      </x:c>
      <x:c r="G5" s="71" t="str">
        <x:v>https://www.rvd.gov.hk/doc/en/statistics/full.pdf</x:v>
      </x:c>
    </x:row>
    <x:row r="6" ht="72" customHeight="1">
      <x:c r="A6" s="13" t="str">
        <x:v>Official methodology</x:v>
      </x:c>
      <x:c r="B6" s="13" t="str">
        <x:v>RVD — Technical Notes</x:v>
      </x:c>
      <x:c r="C6" s="13" t="str">
        <x:v>Accessed 2026-08-09</x:v>
      </x:c>
      <x:c r="D6" s="14" t="str">
        <x:v>Averages are general reference, recent data may be provisional, mix can change, and rent is net of rates, management and other charges</x:v>
      </x:c>
      <x:c r="E6" s="69" t="str">
        <x:v>Limit RVD interpretation</x:v>
      </x:c>
      <x:c r="F6" s="70" t="str">
        <x:v>Valuation or complete occupancy cost</x:v>
      </x:c>
      <x:c r="G6" s="71" t="str">
        <x:v>https://www.rvd.gov.hk/doc/en/statistics/15_technotes.pdf</x:v>
      </x:c>
    </x:row>
    <x:row r="7" ht="72" customHeight="1">
      <x:c r="A7" s="13" t="str">
        <x:v>Official charge reference</x:v>
      </x:c>
      <x:c r="B7" s="13" t="str">
        <x:v>RVD — Rates and Government Rent Calculator</x:v>
      </x:c>
      <x:c r="C7" s="13" t="str">
        <x:v>FY 2026/27</x:v>
      </x:c>
      <x:c r="D7" s="14" t="str">
        <x:v>Non-domestic rates reference 5% of rateable value; government rent where applicable 3%</x:v>
      </x:c>
      <x:c r="E7" s="69" t="str">
        <x:v>Check current official basis; enter actual passed-through monthly amount</x:v>
      </x:c>
      <x:c r="F7" s="70" t="str">
        <x:v>Automatic addition to every proposal</x:v>
      </x:c>
      <x:c r="G7" s="71" t="str">
        <x:v>https://www.rvd.gov.hk/en/our_services/calculator.html</x:v>
      </x:c>
    </x:row>
    <x:row r="8" ht="72" customHeight="1">
      <x:c r="A8" s="13" t="str">
        <x:v>Official tax tool</x:v>
      </x:c>
      <x:c r="B8" s="13" t="str">
        <x:v>IRD — Tenancy Agreement Stamp Duty Calculator / FAQ</x:v>
      </x:c>
      <x:c r="C8" s="13" t="str">
        <x:v>Calculator revised 2026-06-19</x:v>
      </x:c>
      <x:c r="D8" s="14" t="str">
        <x:v>Uses actual term and rent; varied/rent-free structures require total rent over term; special terms may need adjudication</x:v>
      </x:c>
      <x:c r="E8" s="69" t="str">
        <x:v>Calculate or verify the actual agreement amount</x:v>
      </x:c>
      <x:c r="F8" s="70" t="str">
        <x:v>One universal hard-coded percentage</x:v>
      </x:c>
      <x:c r="G8" s="71" t="str">
        <x:v>https://www.ird.gov.hk/eng/ese/sd_comp/sdta.htm</x:v>
      </x:c>
    </x:row>
    <x:row r="9" ht="72" customHeight="1">
      <x:c r="A9" s="13" t="str">
        <x:v>Fit-out research</x:v>
      </x:c>
      <x:c r="B9" s="13" t="str">
        <x:v>JLL — APAC Fit-Out Cost Guide 2026</x:v>
      </x:c>
      <x:c r="C9" s="13" t="str">
        <x:v>Published 2026-05-06</x:v>
      </x:c>
      <x:c r="D9" s="14" t="str">
        <x:v>Hong Kong medium-quality corporate planning reference: USD 200 / HKD 1,566 per sq ft; +1.5% YoY</x:v>
      </x:c>
      <x:c r="E9" s="69" t="str">
        <x:v>Dated planning sense-check</x:v>
      </x:c>
      <x:c r="F9" s="70" t="str">
        <x:v>Project quote or automatic model input</x:v>
      </x:c>
      <x:c r="G9" s="71" t="str">
        <x:v>https://www.jll.com/en-hk/guides/apac-fit-out-costs-guide</x:v>
      </x:c>
    </x:row>
    <x:row r="10" ht="72" customHeight="1">
      <x:c r="A10" s="13" t="str">
        <x:v>Operator example</x:v>
      </x:c>
      <x:c r="B10" s="13" t="str">
        <x:v>Regus / IWG — public product page and March 2026 terms</x:v>
      </x:c>
      <x:c r="C10" s="13" t="str">
        <x:v>Accessed 2026-08-09</x:v>
      </x:c>
      <x:c r="D10" s="14" t="str">
        <x:v>Room price and services vary; terms can include retainer, activation, advance billing, extras, indexation and restoration</x:v>
      </x:c>
      <x:c r="E10" s="69" t="str">
        <x:v>Show why exact operator terms need verification</x:v>
      </x:c>
      <x:c r="F10" s="70" t="str">
        <x:v>Market-wide serviced-office norm</x:v>
      </x:c>
      <x:c r="G10" s="71" t="str">
        <x:v>https://assets.regus.com/terms-and-conditions/en-gb-global-terms-and-conditions.pdf</x:v>
      </x:c>
    </x:row>
    <x:row r="11" ht="72" customHeight="1">
      <x:c r="A11" s="13" t="str">
        <x:v>Internal workflow</x:v>
      </x:c>
      <x:c r="B11" s="13" t="str">
        <x:v>MOA Offerings — Bobby source</x:v>
      </x:c>
      <x:c r="C11" s="13" t="str">
        <x:v>Fetched 2026-08-09</x:v>
      </x:c>
      <x:c r="D11" s="14" t="str">
        <x:v>Brief, TCO, viewing, infrastructure, room-level evidence and negotiation workflow</x:v>
      </x:c>
      <x:c r="E11" s="69" t="str">
        <x:v>Shape inputs and advisory process</x:v>
      </x:c>
      <x:c r="F11" s="70" t="str">
        <x:v>Public performance claim or client case</x:v>
      </x:c>
      <x:c r="G11" s="71" t="str">
        <x:v>Internal MOA process reference — not publicly distributed</x:v>
      </x:c>
    </x:row>
    <x:row r="12" ht="72" customHeight="1">
      <x:c r="A12" s="13" t="str">
        <x:v>Internal workflow</x:v>
      </x:c>
      <x:c r="B12" s="13" t="str">
        <x:v>Corporate Office Selection — Syed</x:v>
      </x:c>
      <x:c r="C12" s="13" t="str">
        <x:v>Fetched 2026-08-09</x:v>
      </x:c>
      <x:c r="D12" s="14" t="str">
        <x:v>Requirements-to-move process; rent, fit-out, furniture, IT/security, professional, reinstatement and deposit categories</x:v>
      </x:c>
      <x:c r="E12" s="69" t="str">
        <x:v>Structure cost model</x:v>
      </x:c>
      <x:c r="F12" s="70" t="str">
        <x:v>Use dummy examples or universal terms</x:v>
      </x:c>
      <x:c r="G12" s="71" t="str">
        <x:v>Internal MOA process reference — not publicly distributed</x:v>
      </x:c>
    </x:row>
    <x:row r="13" ht="72" customHeight="1">
      <x:c r="A13" s="13" t="str">
        <x:v>MOA catalogue</x:v>
      </x:c>
      <x:c r="B13" s="13" t="str">
        <x:v>MOA current published Hong Kong serviced-office catalogue</x:v>
      </x:c>
      <x:c r="C13" s="13" t="str">
        <x:v>Open at the time of use</x:v>
      </x:c>
      <x:c r="D13" s="14" t="str">
        <x:v>Current published inventory and dated screening context; use the live article benchmark rather than copying a workbook number</x:v>
      </x:c>
      <x:c r="E13" s="69" t="str">
        <x:v>Dated screening reference under the public Article 01 method</x:v>
      </x:c>
      <x:c r="F13" s="70" t="str">
        <x:v>Full quotation, room availability, signed deal or direct-lease comparison</x:v>
      </x:c>
      <x:c r="G13" s="71" t="str">
        <x:v>https://www.myofficeasia.com/hk/resources/serviced-office-cost-hong-kong</x:v>
      </x:c>
    </x:row>
    <x:row r="15">
      <x:c r="A15" s="19" t="str">
        <x:v>Source-control rule: every active model input must trace to a current named proposal, agreement schedule, project quotation or responsible adviser. Values above are dated research references only and are not linked into Inputs or formulas.</x:v>
      </x:c>
      <x:c r="B15" s="19"/>
      <x:c r="C15" s="19"/>
      <x:c r="D15" s="19"/>
      <x:c r="E15" s="19"/>
      <x:c r="F15" s="19"/>
      <x:c r="G15" s="19"/>
    </x:row>
    <x:row r="16">
      <x:c r="A16" s="19"/>
      <x:c r="B16" s="19"/>
      <x:c r="C16" s="19"/>
      <x:c r="D16" s="19"/>
      <x:c r="E16" s="19"/>
      <x:c r="F16" s="19"/>
      <x:c r="G16" s="19"/>
    </x:row>
    <x:row r="17">
      <x:c r="A17" s="19"/>
      <x:c r="B17" s="19"/>
      <x:c r="C17" s="19"/>
      <x:c r="D17" s="19"/>
      <x:c r="E17" s="19"/>
      <x:c r="F17" s="19"/>
      <x:c r="G17" s="19"/>
    </x:row>
    <x:row r="18">
      <x:c r="A18" s="19"/>
      <x:c r="B18" s="19"/>
      <x:c r="C18" s="19"/>
      <x:c r="D18" s="19"/>
      <x:c r="E18" s="19"/>
      <x:c r="F18" s="19"/>
      <x:c r="G18" s="19"/>
    </x:row>
  </x:sheetData>
  <x:mergeCells>
    <x:mergeCell ref="A1:G2"/>
    <x:mergeCell ref="A15:G18"/>
  </x:mergeCells>
  <x:pageMargins left="0.7" right="0.7" top="0.75" bottom="0.75" header="0.3" footer="0.3"/>
  <x:legacyDrawing xmlns:r="http://schemas.openxmlformats.org/officeDocument/2006/relationships" r:id="Rbe55e8202def4988"/>
</x:worksheet>
</file>