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a1b92a553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af0debacdfe34df1"/>
    <x:sheet xmlns:r="http://schemas.openxmlformats.org/officeDocument/2006/relationships" name="Team Plan" sheetId="2" r:id="R61856a4bd5b647b3"/>
    <x:sheet xmlns:r="http://schemas.openxmlformats.org/officeDocument/2006/relationships" name="Space Needs" sheetId="3" r:id="Rc068b6364c2b460e"/>
    <x:sheet xmlns:r="http://schemas.openxmlformats.org/officeDocument/2006/relationships" name="Option Test" sheetId="4" r:id="Rb5a3f4736c844d26"/>
    <x:sheet xmlns:r="http://schemas.openxmlformats.org/officeDocument/2006/relationships" name="Sources &amp; Guide" sheetId="5" r:id="Rd632ffe665e140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0"/>
    <x:numFmt numFmtId="202" formatCode="+0;-0;0"/>
  </x:numFmts>
  <x:fonts count="14">
    <x:font>
      <x:sz val="11"/>
      <x:name val="Carlito"/>
    </x:font>
    <x:font>
      <x:b/>
      <x:sz val="18"/>
      <x:color rgb="FFFFFFFF"/>
      <x:name val="Aptos Display"/>
    </x:font>
    <x:font>
      <x:i/>
      <x:sz val="10"/>
      <x:color rgb="FF17324D"/>
      <x:name val="Aptos"/>
    </x:font>
    <x:font>
      <x:b/>
      <x:sz val="11"/>
      <x:color rgb="FFFFFFFF"/>
      <x:name val="Aptos"/>
    </x:font>
    <x:font>
      <x:b/>
      <x:sz val="9"/>
      <x:color rgb="FFFFFFFF"/>
      <x:name val="Aptos"/>
    </x:font>
    <x:font>
      <x:b/>
      <x:sz val="11"/>
      <x:color rgb="FF17324D"/>
      <x:name val="Carlito"/>
    </x:font>
    <x:font>
      <x:b/>
      <x:sz val="12"/>
      <x:color rgb="FF17324D"/>
      <x:name val="Carlito"/>
    </x:font>
    <x:font>
      <x:b/>
      <x:sz val="12"/>
      <x:name val="Carlito"/>
    </x:font>
    <x:font>
      <x:b/>
      <x:sz val="11"/>
      <x:color rgb="FFA15C00"/>
      <x:name val="Carlito"/>
    </x:font>
    <x:font>
      <x:i/>
      <x:sz val="11"/>
      <x:color rgb="FFA15C00"/>
      <x:name val="Carlito"/>
    </x:font>
    <x:font>
      <x:b/>
      <x:sz val="11"/>
      <x:color rgb="FFFFFFFF"/>
      <x:name val="Carlito"/>
    </x:font>
    <x:font>
      <x:i/>
      <x:sz val="11"/>
      <x:color rgb="FF17324D"/>
      <x:name val="Carlito"/>
    </x:font>
    <x:font>
      <x:b/>
      <x:sz val="11"/>
      <x:color rgb="FFB3261E"/>
      <x:name val="Carlito"/>
    </x:font>
    <x:font>
      <x:sz val="11"/>
      <x:color rgb="FF17324D"/>
      <x:name val="Carlito"/>
    </x:font>
  </x:fonts>
  <x:fills count="1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CEAF3"/>
      </x:patternFill>
    </x:fill>
    <x:fill>
      <x:patternFill patternType="solid">
        <x:fgColor rgb="FF0E6B6F"/>
      </x:patternFill>
    </x:fill>
    <x:fill>
      <x:patternFill patternType="solid">
        <x:fgColor rgb="FFE9EDF1"/>
      </x:patternFill>
    </x:fill>
    <x:fill>
      <x:patternFill patternType="solid">
        <x:fgColor rgb="FFE8F3EC"/>
      </x:patternFill>
    </x:fill>
    <x:fill>
      <x:patternFill patternType="solid">
        <x:fgColor rgb="FFEEF5F8"/>
      </x:patternFill>
    </x:fill>
    <x:fill>
      <x:patternFill patternType="solid">
        <x:fgColor rgb="FFFBE9D5"/>
      </x:patternFill>
    </x:fill>
    <x:fill>
      <x:patternFill patternType="solid">
        <x:fgColor rgb="FFFCE8E6"/>
      </x:patternFill>
    </x:fill>
    <x:fill>
      <x:patternFill patternType="solid">
        <x:fgColor rgb="FFFFF4CC"/>
      </x:patternFill>
    </x:fill>
    <x:fill>
      <x:patternFill patternType="solid">
        <x:fgColor rgb="FF147A7E"/>
      </x:patternFill>
    </x:fill>
    <x:fill>
      <x:patternFill patternType="solid">
        <x:fgColor rgb="FFE8EEF2"/>
      </x:patternFill>
    </x:fill>
    <x:fill>
      <x:patternFill patternType="solid">
        <x:fgColor rgb="FFF3F8FA"/>
      </x:patternFill>
    </x:fill>
  </x:fills>
  <x:borders count="34">
    <x:border/>
    <x:border>
      <x:left style="thin">
        <x:color rgb="FFCBD5DC"/>
      </x:left>
      <x:right style="thin">
        <x:color rgb="FFCBD5DC"/>
      </x:right>
      <x:top style="thin">
        <x:color rgb="FFCBD5DC"/>
      </x:top>
      <x:bottom style="thin">
        <x:color rgb="FFCBD5DC"/>
      </x:bottom>
    </x:border>
    <x:border>
      <x:left style="thin">
        <x:color rgb="FFA15C00"/>
      </x:left>
      <x:top style="thin">
        <x:color rgb="FFA15C00"/>
      </x:top>
    </x:border>
    <x:border>
      <x:top style="thin">
        <x:color rgb="FFA15C00"/>
      </x:top>
    </x:border>
    <x:border>
      <x:right style="thin">
        <x:color rgb="FFA15C00"/>
      </x:right>
      <x:top style="thin">
        <x:color rgb="FFA15C00"/>
      </x:top>
    </x:border>
    <x:border>
      <x:left style="thin">
        <x:color rgb="FFA15C00"/>
      </x:left>
      <x:bottom style="thin">
        <x:color rgb="FFA15C00"/>
      </x:bottom>
    </x:border>
    <x:border>
      <x:bottom style="thin">
        <x:color rgb="FFA15C00"/>
      </x:bottom>
    </x:border>
    <x:border>
      <x:right style="thin">
        <x:color rgb="FFA15C00"/>
      </x:right>
      <x:bottom style="thin">
        <x:color rgb="FFA15C00"/>
      </x:bottom>
    </x:border>
    <x:border>
      <x:left style="thin">
        <x:color rgb="FFCBD5DC"/>
      </x:left>
      <x:top style="thin">
        <x:color rgb="FFCBD5DC"/>
      </x:top>
    </x:border>
    <x:border>
      <x:top style="thin">
        <x:color rgb="FFCBD5DC"/>
      </x:top>
    </x:border>
    <x:border>
      <x:right style="thin">
        <x:color rgb="FFCBD5DC"/>
      </x:right>
      <x:top style="thin">
        <x:color rgb="FFCBD5DC"/>
      </x:top>
    </x:border>
    <x:border>
      <x:left style="thin">
        <x:color rgb="FFCBD5DC"/>
      </x:left>
      <x:bottom style="thin">
        <x:color rgb="FFCBD5DC"/>
      </x:bottom>
    </x:border>
    <x:border>
      <x:bottom style="thin">
        <x:color rgb="FFCBD5DC"/>
      </x:bottom>
    </x:border>
    <x:border>
      <x:right style="thin">
        <x:color rgb="FFCBD5DC"/>
      </x:right>
      <x:bottom style="thin">
        <x:color rgb="FFCBD5DC"/>
      </x:bottom>
    </x:border>
    <x:border>
      <x:left style="thin">
        <x:color rgb="FFB3261E"/>
      </x:left>
      <x:top style="thin">
        <x:color rgb="FFB3261E"/>
      </x:top>
    </x:border>
    <x:border>
      <x:top style="thin">
        <x:color rgb="FFB3261E"/>
      </x:top>
    </x:border>
    <x:border>
      <x:right style="thin">
        <x:color rgb="FFB3261E"/>
      </x:right>
      <x:top style="thin">
        <x:color rgb="FFB3261E"/>
      </x:top>
    </x:border>
    <x:border>
      <x:left style="thin">
        <x:color rgb="FFB3261E"/>
      </x:left>
    </x:border>
    <x:border>
      <x:right style="thin">
        <x:color rgb="FFB3261E"/>
      </x:right>
    </x:border>
    <x:border>
      <x:left style="thin">
        <x:color rgb="FFB3261E"/>
      </x:left>
      <x:bottom style="thin">
        <x:color rgb="FFB3261E"/>
      </x:bottom>
    </x:border>
    <x:border>
      <x:bottom style="thin">
        <x:color rgb="FFB3261E"/>
      </x:bottom>
    </x:border>
    <x:border>
      <x:right style="thin">
        <x:color rgb="FFB3261E"/>
      </x:right>
      <x:bottom style="thin">
        <x:color rgb="FFB3261E"/>
      </x:bottom>
    </x:border>
    <x:border>
      <x:bottom style="thin">
        <x:color rgb="FFC9D5DF"/>
      </x:bottom>
    </x:border>
    <x:border>
      <x:top style="thin">
        <x:color rgb="FFC9D5DF"/>
      </x:top>
      <x:bottom style="thin">
        <x:color rgb="FFC9D5DF"/>
      </x:bottom>
    </x:border>
    <x:border>
      <x:top style="thin">
        <x:color rgb="FFC9D5DF"/>
      </x:top>
    </x:border>
    <x:border>
      <x:right style="thin">
        <x:color rgb="FFC9D5DF"/>
      </x:right>
      <x:bottom style="thin">
        <x:color rgb="FFC9D5DF"/>
      </x:bottom>
    </x:border>
    <x:border>
      <x:left style="thin">
        <x:color rgb="FFC9D5DF"/>
      </x:left>
      <x:right style="thin">
        <x:color rgb="FFC9D5DF"/>
      </x:right>
      <x:bottom style="thin">
        <x:color rgb="FFC9D5DF"/>
      </x:bottom>
    </x:border>
    <x:border>
      <x:left style="thin">
        <x:color rgb="FFC9D5DF"/>
      </x:left>
      <x:bottom style="thin">
        <x:color rgb="FFC9D5DF"/>
      </x:bottom>
    </x:border>
    <x:border>
      <x:right style="thin">
        <x:color rgb="FFC9D5DF"/>
      </x:right>
      <x:top style="thin">
        <x:color rgb="FFC9D5DF"/>
      </x:top>
      <x:bottom style="thin">
        <x:color rgb="FFC9D5DF"/>
      </x:bottom>
    </x:border>
    <x:border>
      <x:left style="thin">
        <x:color rgb="FFC9D5DF"/>
      </x:left>
      <x:right style="thin">
        <x:color rgb="FFC9D5DF"/>
      </x:right>
      <x:top style="thin">
        <x:color rgb="FFC9D5DF"/>
      </x:top>
      <x:bottom style="thin">
        <x:color rgb="FFC9D5DF"/>
      </x:bottom>
    </x:border>
    <x:border>
      <x:left style="thin">
        <x:color rgb="FFC9D5DF"/>
      </x:left>
      <x:top style="thin">
        <x:color rgb="FFC9D5DF"/>
      </x:top>
      <x:bottom style="thin">
        <x:color rgb="FFC9D5DF"/>
      </x:bottom>
    </x:border>
    <x:border>
      <x:right style="thin">
        <x:color rgb="FFC9D5DF"/>
      </x:right>
      <x:top style="thin">
        <x:color rgb="FFC9D5DF"/>
      </x:top>
    </x:border>
    <x:border>
      <x:left style="thin">
        <x:color rgb="FFC9D5DF"/>
      </x:left>
      <x:right style="thin">
        <x:color rgb="FFC9D5DF"/>
      </x:right>
      <x:top style="thin">
        <x:color rgb="FFC9D5DF"/>
      </x:top>
    </x:border>
    <x:border>
      <x:left style="thin">
        <x:color rgb="FFC9D5DF"/>
      </x:left>
      <x:top style="thin">
        <x:color rgb="FFC9D5DF"/>
      </x:top>
    </x:border>
  </x:borders>
  <x:cellStyleXfs count="1">
    <x:xf numFmtId="0" fontId="0" fillId="0" borderId="0"/>
  </x:cellStyleXfs>
  <x:cellXfs count="21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 applyAlignment="1">
      <x:alignment vertical="center"/>
    </x:xf>
    <x:xf numFmtId="0" fontId="6" fillId="6" borderId="1" xfId="0" applyNumberFormat="1" applyFont="1" applyFill="1" applyBorder="1" applyAlignment="1">
      <x:alignment vertical="center"/>
    </x:xf>
    <x:xf numFmtId="0" fontId="6" fillId="6" borderId="1" xfId="0" applyNumberFormat="1" applyFont="1" applyFill="1" applyBorder="1" applyAlignment="1">
      <x:alignment horizontal="center" vertical="center"/>
    </x:xf>
    <x:xf numFmtId="200" fontId="6" fillId="6" borderId="1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 applyAlignment="1">
      <x:alignment vertical="center"/>
    </x:xf>
    <x:xf numFmtId="0" fontId="5" fillId="7" borderId="1" xfId="0" applyNumberFormat="1" applyFont="1" applyFill="1" applyBorder="1" applyAlignment="1">
      <x:alignment vertical="center"/>
    </x:xf>
    <x:xf numFmtId="0" fontId="5" fillId="7" borderId="1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/>
    </x:xf>
    <x:xf numFmtId="0" fontId="7" fillId="8" borderId="1" xfId="0" applyNumberFormat="1" applyFont="1" applyFill="1" applyBorder="1" applyAlignment="1">
      <x:alignment vertical="center"/>
    </x:xf>
    <x:xf numFmtId="0" fontId="7" fillId="9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2" xfId="0" applyNumberFormat="1" applyFont="1" applyFill="1" applyBorder="1"/>
    <x:xf numFmtId="0" fontId="8" fillId="8" borderId="3" xfId="0" applyNumberFormat="1" applyFont="1" applyFill="1" applyBorder="1"/>
    <x:xf numFmtId="0" fontId="8" fillId="8" borderId="4" xfId="0" applyNumberFormat="1" applyFont="1" applyFill="1" applyBorder="1"/>
    <x:xf numFmtId="0" fontId="8" fillId="8" borderId="5" xfId="0" applyNumberFormat="1" applyFont="1" applyFill="1" applyBorder="1"/>
    <x:xf numFmtId="0" fontId="8" fillId="8" borderId="6" xfId="0" applyNumberFormat="1" applyFont="1" applyFill="1" applyBorder="1"/>
    <x:xf numFmtId="0" fontId="8" fillId="8" borderId="7" xfId="0" applyNumberFormat="1" applyFont="1" applyFill="1" applyBorder="1"/>
    <x:xf numFmtId="0" fontId="8" fillId="8" borderId="2" xfId="0" applyNumberFormat="1" applyFont="1" applyFill="1" applyBorder="1" applyAlignment="1">
      <x:alignment wrapText="1"/>
    </x:xf>
    <x:xf numFmtId="0" fontId="8" fillId="8" borderId="3" xfId="0" applyNumberFormat="1" applyFont="1" applyFill="1" applyBorder="1" applyAlignment="1">
      <x:alignment wrapText="1"/>
    </x:xf>
    <x:xf numFmtId="0" fontId="8" fillId="8" borderId="4" xfId="0" applyNumberFormat="1" applyFont="1" applyFill="1" applyBorder="1" applyAlignment="1">
      <x:alignment wrapText="1"/>
    </x:xf>
    <x:xf numFmtId="0" fontId="8" fillId="8" borderId="5" xfId="0" applyNumberFormat="1" applyFont="1" applyFill="1" applyBorder="1" applyAlignment="1">
      <x:alignment wrapText="1"/>
    </x:xf>
    <x:xf numFmtId="0" fontId="8" fillId="8" borderId="6" xfId="0" applyNumberFormat="1" applyFont="1" applyFill="1" applyBorder="1" applyAlignment="1">
      <x:alignment wrapText="1"/>
    </x:xf>
    <x:xf numFmtId="0" fontId="8" fillId="8" borderId="7" xfId="0" applyNumberFormat="1" applyFont="1" applyFill="1" applyBorder="1" applyAlignment="1">
      <x:alignment wrapText="1"/>
    </x:xf>
    <x:xf numFmtId="0" fontId="8" fillId="8" borderId="2" xfId="0" applyNumberFormat="1" applyFont="1" applyFill="1" applyBorder="1" applyAlignment="1">
      <x:alignment vertical="center" wrapText="1"/>
    </x:xf>
    <x:xf numFmtId="0" fontId="8" fillId="8" borderId="3" xfId="0" applyNumberFormat="1" applyFont="1" applyFill="1" applyBorder="1" applyAlignment="1">
      <x:alignment vertical="center" wrapText="1"/>
    </x:xf>
    <x:xf numFmtId="0" fontId="8" fillId="8" borderId="4" xfId="0" applyNumberFormat="1" applyFont="1" applyFill="1" applyBorder="1" applyAlignment="1">
      <x:alignment vertical="center" wrapText="1"/>
    </x:xf>
    <x:xf numFmtId="0" fontId="8" fillId="8" borderId="5" xfId="0" applyNumberFormat="1" applyFont="1" applyFill="1" applyBorder="1" applyAlignment="1">
      <x:alignment vertical="center" wrapText="1"/>
    </x:xf>
    <x:xf numFmtId="0" fontId="8" fillId="8" borderId="6" xfId="0" applyNumberFormat="1" applyFont="1" applyFill="1" applyBorder="1" applyAlignment="1">
      <x:alignment vertical="center" wrapText="1"/>
    </x:xf>
    <x:xf numFmtId="0" fontId="8" fillId="8" borderId="7" xfId="0" applyNumberFormat="1" applyFont="1" applyFill="1" applyBorder="1" applyAlignment="1">
      <x:alignment vertical="center" wrapText="1"/>
    </x:xf>
    <x:xf numFmtId="0" fontId="0" fillId="10" borderId="1" xfId="0" applyNumberFormat="1" applyFont="1" applyFill="1" applyBorder="1" applyAlignment="1">
      <x:alignment vertical="center"/>
    </x:xf>
    <x:xf numFmtId="0" fontId="5" fillId="10" borderId="1" xfId="0" applyNumberFormat="1" applyFont="1" applyFill="1" applyBorder="1" applyAlignment="1">
      <x:alignment vertical="center"/>
    </x:xf>
    <x:xf numFmtId="200" fontId="5" fillId="10" borderId="1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/>
    <x:xf numFmtId="0" fontId="9" fillId="8" borderId="2" xfId="0" applyNumberFormat="1" applyFont="1" applyFill="1" applyBorder="1"/>
    <x:xf numFmtId="0" fontId="9" fillId="8" borderId="3" xfId="0" applyNumberFormat="1" applyFont="1" applyFill="1" applyBorder="1"/>
    <x:xf numFmtId="0" fontId="9" fillId="8" borderId="4" xfId="0" applyNumberFormat="1" applyFont="1" applyFill="1" applyBorder="1"/>
    <x:xf numFmtId="0" fontId="9" fillId="8" borderId="5" xfId="0" applyNumberFormat="1" applyFont="1" applyFill="1" applyBorder="1"/>
    <x:xf numFmtId="0" fontId="9" fillId="8" borderId="6" xfId="0" applyNumberFormat="1" applyFont="1" applyFill="1" applyBorder="1"/>
    <x:xf numFmtId="0" fontId="9" fillId="8" borderId="7" xfId="0" applyNumberFormat="1" applyFont="1" applyFill="1" applyBorder="1"/>
    <x:xf numFmtId="0" fontId="9" fillId="8" borderId="2" xfId="0" applyNumberFormat="1" applyFont="1" applyFill="1" applyBorder="1" applyAlignment="1">
      <x:alignment wrapText="1"/>
    </x:xf>
    <x:xf numFmtId="0" fontId="9" fillId="8" borderId="3" xfId="0" applyNumberFormat="1" applyFont="1" applyFill="1" applyBorder="1" applyAlignment="1">
      <x:alignment wrapText="1"/>
    </x:xf>
    <x:xf numFmtId="0" fontId="9" fillId="8" borderId="4" xfId="0" applyNumberFormat="1" applyFont="1" applyFill="1" applyBorder="1" applyAlignment="1">
      <x:alignment wrapText="1"/>
    </x:xf>
    <x:xf numFmtId="0" fontId="9" fillId="8" borderId="5" xfId="0" applyNumberFormat="1" applyFont="1" applyFill="1" applyBorder="1" applyAlignment="1">
      <x:alignment wrapText="1"/>
    </x:xf>
    <x:xf numFmtId="0" fontId="9" fillId="8" borderId="6" xfId="0" applyNumberFormat="1" applyFont="1" applyFill="1" applyBorder="1" applyAlignment="1">
      <x:alignment wrapText="1"/>
    </x:xf>
    <x:xf numFmtId="0" fontId="9" fillId="8" borderId="7" xfId="0" applyNumberFormat="1" applyFont="1" applyFill="1" applyBorder="1" applyAlignment="1">
      <x:alignment wrapText="1"/>
    </x:xf>
    <x:xf numFmtId="0" fontId="9" fillId="8" borderId="2" xfId="0" applyNumberFormat="1" applyFont="1" applyFill="1" applyBorder="1" applyAlignment="1">
      <x:alignment vertical="center" wrapText="1"/>
    </x:xf>
    <x:xf numFmtId="0" fontId="9" fillId="8" borderId="3" xfId="0" applyNumberFormat="1" applyFont="1" applyFill="1" applyBorder="1" applyAlignment="1">
      <x:alignment vertical="center" wrapText="1"/>
    </x:xf>
    <x:xf numFmtId="0" fontId="9" fillId="8" borderId="4" xfId="0" applyNumberFormat="1" applyFont="1" applyFill="1" applyBorder="1" applyAlignment="1">
      <x:alignment vertical="center" wrapText="1"/>
    </x:xf>
    <x:xf numFmtId="0" fontId="9" fillId="8" borderId="5" xfId="0" applyNumberFormat="1" applyFont="1" applyFill="1" applyBorder="1" applyAlignment="1">
      <x:alignment vertical="center" wrapText="1"/>
    </x:xf>
    <x:xf numFmtId="0" fontId="9" fillId="8" borderId="6" xfId="0" applyNumberFormat="1" applyFont="1" applyFill="1" applyBorder="1" applyAlignment="1">
      <x:alignment vertical="center" wrapText="1"/>
    </x:xf>
    <x:xf numFmtId="0" fontId="9" fillId="8" borderId="7" xfId="0" applyNumberFormat="1" applyFont="1" applyFill="1" applyBorder="1" applyAlignment="1">
      <x:alignment vertical="center" wrapText="1"/>
    </x:xf>
    <x:xf numFmtId="0" fontId="0" fillId="10" borderId="1" xfId="0" applyNumberFormat="1" applyFont="1" applyFill="1" applyBorder="1"/>
    <x:xf numFmtId="0" fontId="0" fillId="7" borderId="1" xfId="0" applyNumberFormat="1" applyFont="1" applyFill="1" applyBorder="1"/>
    <x:xf numFmtId="200" fontId="0" fillId="10" borderId="1" xfId="0" applyNumberFormat="1" applyFont="1" applyFill="1" applyBorder="1"/>
    <x:xf numFmtId="201" fontId="0" fillId="10" borderId="1" xfId="0" applyNumberFormat="1" applyFont="1" applyFill="1" applyBorder="1"/>
    <x:xf numFmtId="201" fontId="0" fillId="7" borderId="1" xfId="0" applyNumberFormat="1" applyFont="1" applyFill="1" applyBorder="1"/>
    <x:xf numFmtId="0" fontId="10" fillId="2" borderId="0" xfId="0" applyNumberFormat="1" applyFont="1" applyFill="1" applyBorder="1"/>
    <x:xf numFmtId="0" fontId="10" fillId="2" borderId="1" xfId="0" applyNumberFormat="1" applyFont="1" applyFill="1" applyBorder="1"/>
    <x:xf numFmtId="0" fontId="0" fillId="7" borderId="0" xfId="0" applyNumberFormat="1" applyFont="1" applyFill="1" applyBorder="1"/>
    <x:xf numFmtId="0" fontId="11" fillId="7" borderId="0" xfId="0" applyNumberFormat="1" applyFont="1" applyFill="1" applyBorder="1"/>
    <x:xf numFmtId="0" fontId="11" fillId="7" borderId="8" xfId="0" applyNumberFormat="1" applyFont="1" applyFill="1" applyBorder="1"/>
    <x:xf numFmtId="0" fontId="11" fillId="7" borderId="9" xfId="0" applyNumberFormat="1" applyFont="1" applyFill="1" applyBorder="1"/>
    <x:xf numFmtId="0" fontId="11" fillId="7" borderId="10" xfId="0" applyNumberFormat="1" applyFont="1" applyFill="1" applyBorder="1"/>
    <x:xf numFmtId="0" fontId="11" fillId="7" borderId="11" xfId="0" applyNumberFormat="1" applyFont="1" applyFill="1" applyBorder="1"/>
    <x:xf numFmtId="0" fontId="11" fillId="7" borderId="12" xfId="0" applyNumberFormat="1" applyFont="1" applyFill="1" applyBorder="1"/>
    <x:xf numFmtId="0" fontId="11" fillId="7" borderId="13" xfId="0" applyNumberFormat="1" applyFont="1" applyFill="1" applyBorder="1"/>
    <x:xf numFmtId="0" fontId="11" fillId="7" borderId="8" xfId="0" applyNumberFormat="1" applyFont="1" applyFill="1" applyBorder="1" applyAlignment="1">
      <x:alignment wrapText="1"/>
    </x:xf>
    <x:xf numFmtId="0" fontId="11" fillId="7" borderId="9" xfId="0" applyNumberFormat="1" applyFont="1" applyFill="1" applyBorder="1" applyAlignment="1">
      <x:alignment wrapText="1"/>
    </x:xf>
    <x:xf numFmtId="0" fontId="11" fillId="7" borderId="10" xfId="0" applyNumberFormat="1" applyFont="1" applyFill="1" applyBorder="1" applyAlignment="1">
      <x:alignment wrapText="1"/>
    </x:xf>
    <x:xf numFmtId="0" fontId="11" fillId="7" borderId="11" xfId="0" applyNumberFormat="1" applyFont="1" applyFill="1" applyBorder="1" applyAlignment="1">
      <x:alignment wrapText="1"/>
    </x:xf>
    <x:xf numFmtId="0" fontId="11" fillId="7" borderId="12" xfId="0" applyNumberFormat="1" applyFont="1" applyFill="1" applyBorder="1" applyAlignment="1">
      <x:alignment wrapText="1"/>
    </x:xf>
    <x:xf numFmtId="0" fontId="11" fillId="7" borderId="13" xfId="0" applyNumberFormat="1" applyFont="1" applyFill="1" applyBorder="1" applyAlignment="1">
      <x:alignment wrapText="1"/>
    </x:xf>
    <x:xf numFmtId="0" fontId="0" fillId="10" borderId="1" xfId="0" applyNumberFormat="1" applyFont="1" applyFill="1" applyBorder="1" applyAlignment="1">
      <x:alignment wrapText="1"/>
    </x:xf>
    <x:xf numFmtId="201" fontId="0" fillId="10" borderId="1" xfId="0" applyNumberFormat="1" applyFont="1" applyFill="1" applyBorder="1" applyAlignment="1">
      <x:alignment wrapText="1"/>
    </x:xf>
    <x:xf numFmtId="201" fontId="0" fillId="7" borderId="1" xfId="0" applyNumberFormat="1" applyFont="1" applyFill="1" applyBorder="1" applyAlignment="1">
      <x:alignment wrapText="1"/>
    </x:xf>
    <x:xf numFmtId="200" fontId="0" fillId="1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wrapText="1"/>
    </x:xf>
    <x:xf numFmtId="0" fontId="0" fillId="10" borderId="1" xfId="0" applyNumberFormat="1" applyFont="1" applyFill="1" applyBorder="1" applyAlignment="1">
      <x:alignment vertical="center" wrapText="1"/>
    </x:xf>
    <x:xf numFmtId="201" fontId="0" fillId="10" borderId="1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/>
    <x:xf numFmtId="0" fontId="5" fillId="7" borderId="8" xfId="0" applyNumberFormat="1" applyFont="1" applyFill="1" applyBorder="1"/>
    <x:xf numFmtId="0" fontId="5" fillId="7" borderId="9" xfId="0" applyNumberFormat="1" applyFont="1" applyFill="1" applyBorder="1"/>
    <x:xf numFmtId="0" fontId="5" fillId="7" borderId="10" xfId="0" applyNumberFormat="1" applyFont="1" applyFill="1" applyBorder="1"/>
    <x:xf numFmtId="0" fontId="5" fillId="7" borderId="11" xfId="0" applyNumberFormat="1" applyFont="1" applyFill="1" applyBorder="1"/>
    <x:xf numFmtId="0" fontId="5" fillId="7" borderId="12" xfId="0" applyNumberFormat="1" applyFont="1" applyFill="1" applyBorder="1"/>
    <x:xf numFmtId="0" fontId="5" fillId="7" borderId="13" xfId="0" applyNumberFormat="1" applyFont="1" applyFill="1" applyBorder="1"/>
    <x:xf numFmtId="0" fontId="5" fillId="7" borderId="8" xfId="0" applyNumberFormat="1" applyFont="1" applyFill="1" applyBorder="1" applyAlignment="1">
      <x:alignment wrapText="1"/>
    </x:xf>
    <x:xf numFmtId="0" fontId="5" fillId="7" borderId="9" xfId="0" applyNumberFormat="1" applyFont="1" applyFill="1" applyBorder="1" applyAlignment="1">
      <x:alignment wrapText="1"/>
    </x:xf>
    <x:xf numFmtId="0" fontId="5" fillId="7" borderId="10" xfId="0" applyNumberFormat="1" applyFont="1" applyFill="1" applyBorder="1" applyAlignment="1">
      <x:alignment wrapText="1"/>
    </x:xf>
    <x:xf numFmtId="0" fontId="5" fillId="7" borderId="11" xfId="0" applyNumberFormat="1" applyFont="1" applyFill="1" applyBorder="1" applyAlignment="1">
      <x:alignment wrapText="1"/>
    </x:xf>
    <x:xf numFmtId="0" fontId="5" fillId="7" borderId="12" xfId="0" applyNumberFormat="1" applyFont="1" applyFill="1" applyBorder="1" applyAlignment="1">
      <x:alignment wrapText="1"/>
    </x:xf>
    <x:xf numFmtId="0" fontId="5" fillId="7" borderId="13" xfId="0" applyNumberFormat="1" applyFont="1" applyFill="1" applyBorder="1" applyAlignment="1">
      <x:alignment wrapText="1"/>
    </x:xf>
    <x:xf numFmtId="0" fontId="5" fillId="7" borderId="8" xfId="0" applyNumberFormat="1" applyFont="1" applyFill="1" applyBorder="1" applyAlignment="1">
      <x:alignment vertical="center" wrapText="1"/>
    </x:xf>
    <x:xf numFmtId="0" fontId="5" fillId="7" borderId="9" xfId="0" applyNumberFormat="1" applyFont="1" applyFill="1" applyBorder="1" applyAlignment="1">
      <x:alignment vertical="center" wrapText="1"/>
    </x:xf>
    <x:xf numFmtId="0" fontId="5" fillId="7" borderId="10" xfId="0" applyNumberFormat="1" applyFont="1" applyFill="1" applyBorder="1" applyAlignment="1">
      <x:alignment vertical="center" wrapText="1"/>
    </x:xf>
    <x:xf numFmtId="0" fontId="5" fillId="7" borderId="11" xfId="0" applyNumberFormat="1" applyFont="1" applyFill="1" applyBorder="1" applyAlignment="1">
      <x:alignment vertical="center" wrapText="1"/>
    </x:xf>
    <x:xf numFmtId="0" fontId="5" fillId="7" borderId="12" xfId="0" applyNumberFormat="1" applyFont="1" applyFill="1" applyBorder="1" applyAlignment="1">
      <x:alignment vertical="center" wrapText="1"/>
    </x:xf>
    <x:xf numFmtId="0" fontId="5" fillId="7" borderId="13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 applyAlignment="1">
      <x:alignment wrapText="1"/>
    </x:xf>
    <x:xf numFmtId="202" fontId="0" fillId="7" borderId="1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14" xfId="0" applyNumberFormat="1" applyFont="1" applyFill="1" applyBorder="1"/>
    <x:xf numFmtId="0" fontId="12" fillId="9" borderId="15" xfId="0" applyNumberFormat="1" applyFont="1" applyFill="1" applyBorder="1"/>
    <x:xf numFmtId="0" fontId="12" fillId="9" borderId="16" xfId="0" applyNumberFormat="1" applyFont="1" applyFill="1" applyBorder="1"/>
    <x:xf numFmtId="0" fontId="12" fillId="9" borderId="17" xfId="0" applyNumberFormat="1" applyFont="1" applyFill="1" applyBorder="1"/>
    <x:xf numFmtId="0" fontId="12" fillId="9" borderId="18" xfId="0" applyNumberFormat="1" applyFont="1" applyFill="1" applyBorder="1"/>
    <x:xf numFmtId="0" fontId="12" fillId="9" borderId="19" xfId="0" applyNumberFormat="1" applyFont="1" applyFill="1" applyBorder="1"/>
    <x:xf numFmtId="0" fontId="12" fillId="9" borderId="20" xfId="0" applyNumberFormat="1" applyFont="1" applyFill="1" applyBorder="1"/>
    <x:xf numFmtId="0" fontId="12" fillId="9" borderId="21" xfId="0" applyNumberFormat="1" applyFont="1" applyFill="1" applyBorder="1"/>
    <x:xf numFmtId="0" fontId="12" fillId="9" borderId="14" xfId="0" applyNumberFormat="1" applyFont="1" applyFill="1" applyBorder="1" applyAlignment="1">
      <x:alignment wrapText="1"/>
    </x:xf>
    <x:xf numFmtId="0" fontId="12" fillId="9" borderId="15" xfId="0" applyNumberFormat="1" applyFont="1" applyFill="1" applyBorder="1" applyAlignment="1">
      <x:alignment wrapText="1"/>
    </x:xf>
    <x:xf numFmtId="0" fontId="12" fillId="9" borderId="16" xfId="0" applyNumberFormat="1" applyFont="1" applyFill="1" applyBorder="1" applyAlignment="1">
      <x:alignment wrapText="1"/>
    </x:xf>
    <x:xf numFmtId="0" fontId="12" fillId="9" borderId="17" xfId="0" applyNumberFormat="1" applyFont="1" applyFill="1" applyBorder="1" applyAlignment="1">
      <x:alignment wrapText="1"/>
    </x:xf>
    <x:xf numFmtId="0" fontId="12" fillId="9" borderId="0" xfId="0" applyNumberFormat="1" applyFont="1" applyFill="1" applyBorder="1" applyAlignment="1">
      <x:alignment wrapText="1"/>
    </x:xf>
    <x:xf numFmtId="0" fontId="12" fillId="9" borderId="18" xfId="0" applyNumberFormat="1" applyFont="1" applyFill="1" applyBorder="1" applyAlignment="1">
      <x:alignment wrapText="1"/>
    </x:xf>
    <x:xf numFmtId="0" fontId="12" fillId="9" borderId="19" xfId="0" applyNumberFormat="1" applyFont="1" applyFill="1" applyBorder="1" applyAlignment="1">
      <x:alignment wrapText="1"/>
    </x:xf>
    <x:xf numFmtId="0" fontId="12" fillId="9" borderId="20" xfId="0" applyNumberFormat="1" applyFont="1" applyFill="1" applyBorder="1" applyAlignment="1">
      <x:alignment wrapText="1"/>
    </x:xf>
    <x:xf numFmtId="0" fontId="12" fillId="9" borderId="21" xfId="0" applyNumberFormat="1" applyFont="1" applyFill="1" applyBorder="1" applyAlignment="1">
      <x:alignment wrapText="1"/>
    </x:xf>
    <x:xf numFmtId="0" fontId="12" fillId="9" borderId="14" xfId="0" applyNumberFormat="1" applyFont="1" applyFill="1" applyBorder="1" applyAlignment="1">
      <x:alignment vertical="center" wrapText="1"/>
    </x:xf>
    <x:xf numFmtId="0" fontId="12" fillId="9" borderId="15" xfId="0" applyNumberFormat="1" applyFont="1" applyFill="1" applyBorder="1" applyAlignment="1">
      <x:alignment vertical="center" wrapText="1"/>
    </x:xf>
    <x:xf numFmtId="0" fontId="12" fillId="9" borderId="16" xfId="0" applyNumberFormat="1" applyFont="1" applyFill="1" applyBorder="1" applyAlignment="1">
      <x:alignment vertical="center" wrapText="1"/>
    </x:xf>
    <x:xf numFmtId="0" fontId="12" fillId="9" borderId="17" xfId="0" applyNumberFormat="1" applyFont="1" applyFill="1" applyBorder="1" applyAlignment="1">
      <x:alignment vertical="center" wrapText="1"/>
    </x:xf>
    <x:xf numFmtId="0" fontId="12" fillId="9" borderId="0" xfId="0" applyNumberFormat="1" applyFont="1" applyFill="1" applyBorder="1" applyAlignment="1">
      <x:alignment vertical="center" wrapText="1"/>
    </x:xf>
    <x:xf numFmtId="0" fontId="12" fillId="9" borderId="18" xfId="0" applyNumberFormat="1" applyFont="1" applyFill="1" applyBorder="1" applyAlignment="1">
      <x:alignment vertical="center" wrapText="1"/>
    </x:xf>
    <x:xf numFmtId="0" fontId="12" fillId="9" borderId="19" xfId="0" applyNumberFormat="1" applyFont="1" applyFill="1" applyBorder="1" applyAlignment="1">
      <x:alignment vertical="center" wrapText="1"/>
    </x:xf>
    <x:xf numFmtId="0" fontId="12" fillId="9" borderId="20" xfId="0" applyNumberFormat="1" applyFont="1" applyFill="1" applyBorder="1" applyAlignment="1">
      <x:alignment vertical="center" wrapText="1"/>
    </x:xf>
    <x:xf numFmtId="0" fontId="12" fillId="9" borderId="2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10" fillId="11" borderId="0" xfId="0" applyNumberFormat="1" applyFont="1" applyFill="1" applyBorder="1"/>
    <x:xf numFmtId="0" fontId="10" fillId="11" borderId="0" xfId="0" applyNumberFormat="1" applyFont="1" applyFill="1" applyBorder="1" applyAlignment="1">
      <x:alignment vertical="center"/>
    </x:xf>
    <x:xf numFmtId="0" fontId="0" fillId="12" borderId="0" xfId="0" applyNumberFormat="1" applyFont="1" applyFill="1" applyBorder="1"/>
    <x:xf numFmtId="0" fontId="5" fillId="12" borderId="0" xfId="0" applyNumberFormat="1" applyFont="1" applyFill="1" applyBorder="1"/>
    <x:xf numFmtId="0" fontId="5" fillId="12" borderId="22" xfId="0" applyNumberFormat="1" applyFont="1" applyFill="1" applyBorder="1"/>
    <x:xf numFmtId="0" fontId="5" fillId="12" borderId="23" xfId="0" applyNumberFormat="1" applyFont="1" applyFill="1" applyBorder="1"/>
    <x:xf numFmtId="0" fontId="5" fillId="12" borderId="24" xfId="0" applyNumberFormat="1" applyFont="1" applyFill="1" applyBorder="1"/>
    <x:xf numFmtId="0" fontId="5" fillId="12" borderId="22" xfId="0" applyNumberFormat="1" applyFont="1" applyFill="1" applyBorder="1" applyAlignment="1">
      <x:alignment wrapText="1"/>
    </x:xf>
    <x:xf numFmtId="0" fontId="5" fillId="12" borderId="23" xfId="0" applyNumberFormat="1" applyFont="1" applyFill="1" applyBorder="1" applyAlignment="1">
      <x:alignment wrapText="1"/>
    </x:xf>
    <x:xf numFmtId="0" fontId="5" fillId="12" borderId="24" xfId="0" applyNumberFormat="1" applyFont="1" applyFill="1" applyBorder="1" applyAlignment="1">
      <x:alignment wrapText="1"/>
    </x:xf>
    <x:xf numFmtId="0" fontId="5" fillId="12" borderId="22" xfId="0" applyNumberFormat="1" applyFont="1" applyFill="1" applyBorder="1" applyAlignment="1">
      <x:alignment vertical="center" wrapText="1"/>
    </x:xf>
    <x:xf numFmtId="0" fontId="5" fillId="12" borderId="23" xfId="0" applyNumberFormat="1" applyFont="1" applyFill="1" applyBorder="1" applyAlignment="1">
      <x:alignment vertical="center" wrapText="1"/>
    </x:xf>
    <x:xf numFmtId="0" fontId="5" fillId="12" borderId="24" xfId="0" applyNumberFormat="1" applyFont="1" applyFill="1" applyBorder="1" applyAlignment="1">
      <x:alignment vertical="center" wrapText="1"/>
    </x:xf>
    <x:xf numFmtId="0" fontId="0" fillId="13" borderId="0" xfId="0" applyNumberFormat="1" applyFont="1" applyFill="1" applyBorder="1"/>
    <x:xf numFmtId="0" fontId="5" fillId="13" borderId="0" xfId="0" applyNumberFormat="1" applyFont="1" applyFill="1" applyBorder="1"/>
    <x:xf numFmtId="0" fontId="5" fillId="13" borderId="22" xfId="0" applyNumberFormat="1" applyFont="1" applyFill="1" applyBorder="1"/>
    <x:xf numFmtId="0" fontId="5" fillId="13" borderId="23" xfId="0" applyNumberFormat="1" applyFont="1" applyFill="1" applyBorder="1"/>
    <x:xf numFmtId="0" fontId="5" fillId="13" borderId="24" xfId="0" applyNumberFormat="1" applyFont="1" applyFill="1" applyBorder="1"/>
    <x:xf numFmtId="0" fontId="5" fillId="13" borderId="22" xfId="0" applyNumberFormat="1" applyFont="1" applyFill="1" applyBorder="1" applyAlignment="1">
      <x:alignment horizontal="center"/>
    </x:xf>
    <x:xf numFmtId="0" fontId="5" fillId="13" borderId="23" xfId="0" applyNumberFormat="1" applyFont="1" applyFill="1" applyBorder="1" applyAlignment="1">
      <x:alignment horizontal="center"/>
    </x:xf>
    <x:xf numFmtId="0" fontId="5" fillId="13" borderId="24" xfId="0" applyNumberFormat="1" applyFont="1" applyFill="1" applyBorder="1" applyAlignment="1">
      <x:alignment horizontal="center"/>
    </x:xf>
    <x:xf numFmtId="0" fontId="5" fillId="13" borderId="22" xfId="0" applyNumberFormat="1" applyFont="1" applyFill="1" applyBorder="1" applyAlignment="1">
      <x:alignment horizontal="center" vertical="center"/>
    </x:xf>
    <x:xf numFmtId="0" fontId="5" fillId="13" borderId="23" xfId="0" applyNumberFormat="1" applyFont="1" applyFill="1" applyBorder="1" applyAlignment="1">
      <x:alignment horizontal="center" vertical="center"/>
    </x:xf>
    <x:xf numFmtId="0" fontId="5" fillId="13" borderId="24" xfId="0" applyNumberFormat="1" applyFont="1" applyFill="1" applyBorder="1" applyAlignment="1">
      <x:alignment horizontal="center" vertical="center"/>
    </x:xf>
    <x:xf numFmtId="0" fontId="13" fillId="13" borderId="0" xfId="0" applyNumberFormat="1" applyFont="1" applyFill="1" applyBorder="1"/>
    <x:xf numFmtId="0" fontId="13" fillId="13" borderId="25" xfId="0" applyNumberFormat="1" applyFont="1" applyFill="1" applyBorder="1"/>
    <x:xf numFmtId="0" fontId="13" fillId="13" borderId="26" xfId="0" applyNumberFormat="1" applyFont="1" applyFill="1" applyBorder="1"/>
    <x:xf numFmtId="0" fontId="13" fillId="13" borderId="27" xfId="0" applyNumberFormat="1" applyFont="1" applyFill="1" applyBorder="1"/>
    <x:xf numFmtId="0" fontId="13" fillId="13" borderId="28" xfId="0" applyNumberFormat="1" applyFont="1" applyFill="1" applyBorder="1"/>
    <x:xf numFmtId="0" fontId="13" fillId="13" borderId="29" xfId="0" applyNumberFormat="1" applyFont="1" applyFill="1" applyBorder="1"/>
    <x:xf numFmtId="0" fontId="13" fillId="13" borderId="30" xfId="0" applyNumberFormat="1" applyFont="1" applyFill="1" applyBorder="1"/>
    <x:xf numFmtId="0" fontId="13" fillId="13" borderId="31" xfId="0" applyNumberFormat="1" applyFont="1" applyFill="1" applyBorder="1"/>
    <x:xf numFmtId="0" fontId="13" fillId="13" borderId="32" xfId="0" applyNumberFormat="1" applyFont="1" applyFill="1" applyBorder="1"/>
    <x:xf numFmtId="0" fontId="13" fillId="13" borderId="33" xfId="0" applyNumberFormat="1" applyFont="1" applyFill="1" applyBorder="1"/>
    <x:xf numFmtId="0" fontId="13" fillId="13" borderId="25" xfId="0" applyNumberFormat="1" applyFont="1" applyFill="1" applyBorder="1" applyAlignment="1">
      <x:alignment wrapText="1"/>
    </x:xf>
    <x:xf numFmtId="0" fontId="13" fillId="13" borderId="26" xfId="0" applyNumberFormat="1" applyFont="1" applyFill="1" applyBorder="1" applyAlignment="1">
      <x:alignment wrapText="1"/>
    </x:xf>
    <x:xf numFmtId="0" fontId="13" fillId="13" borderId="27" xfId="0" applyNumberFormat="1" applyFont="1" applyFill="1" applyBorder="1" applyAlignment="1">
      <x:alignment wrapText="1"/>
    </x:xf>
    <x:xf numFmtId="0" fontId="13" fillId="13" borderId="28" xfId="0" applyNumberFormat="1" applyFont="1" applyFill="1" applyBorder="1" applyAlignment="1">
      <x:alignment wrapText="1"/>
    </x:xf>
    <x:xf numFmtId="0" fontId="13" fillId="13" borderId="29" xfId="0" applyNumberFormat="1" applyFont="1" applyFill="1" applyBorder="1" applyAlignment="1">
      <x:alignment wrapText="1"/>
    </x:xf>
    <x:xf numFmtId="0" fontId="13" fillId="13" borderId="30" xfId="0" applyNumberFormat="1" applyFont="1" applyFill="1" applyBorder="1" applyAlignment="1">
      <x:alignment wrapText="1"/>
    </x:xf>
    <x:xf numFmtId="0" fontId="13" fillId="13" borderId="31" xfId="0" applyNumberFormat="1" applyFont="1" applyFill="1" applyBorder="1" applyAlignment="1">
      <x:alignment wrapText="1"/>
    </x:xf>
    <x:xf numFmtId="0" fontId="13" fillId="13" borderId="32" xfId="0" applyNumberFormat="1" applyFont="1" applyFill="1" applyBorder="1" applyAlignment="1">
      <x:alignment wrapText="1"/>
    </x:xf>
    <x:xf numFmtId="0" fontId="13" fillId="13" borderId="33" xfId="0" applyNumberFormat="1" applyFont="1" applyFill="1" applyBorder="1" applyAlignment="1">
      <x:alignment wrapText="1"/>
    </x:xf>
    <x:xf numFmtId="0" fontId="13" fillId="13" borderId="25" xfId="0" applyNumberFormat="1" applyFont="1" applyFill="1" applyBorder="1" applyAlignment="1">
      <x:alignment vertical="center" wrapText="1"/>
    </x:xf>
    <x:xf numFmtId="0" fontId="13" fillId="13" borderId="26" xfId="0" applyNumberFormat="1" applyFont="1" applyFill="1" applyBorder="1" applyAlignment="1">
      <x:alignment vertical="center" wrapText="1"/>
    </x:xf>
    <x:xf numFmtId="0" fontId="13" fillId="13" borderId="27" xfId="0" applyNumberFormat="1" applyFont="1" applyFill="1" applyBorder="1" applyAlignment="1">
      <x:alignment vertical="center" wrapText="1"/>
    </x:xf>
    <x:xf numFmtId="0" fontId="13" fillId="13" borderId="28" xfId="0" applyNumberFormat="1" applyFont="1" applyFill="1" applyBorder="1" applyAlignment="1">
      <x:alignment vertical="center" wrapText="1"/>
    </x:xf>
    <x:xf numFmtId="0" fontId="13" fillId="13" borderId="29" xfId="0" applyNumberFormat="1" applyFont="1" applyFill="1" applyBorder="1" applyAlignment="1">
      <x:alignment vertical="center" wrapText="1"/>
    </x:xf>
    <x:xf numFmtId="0" fontId="13" fillId="13" borderId="30" xfId="0" applyNumberFormat="1" applyFont="1" applyFill="1" applyBorder="1" applyAlignment="1">
      <x:alignment vertical="center" wrapText="1"/>
    </x:xf>
    <x:xf numFmtId="0" fontId="13" fillId="13" borderId="31" xfId="0" applyNumberFormat="1" applyFont="1" applyFill="1" applyBorder="1" applyAlignment="1">
      <x:alignment vertical="center" wrapText="1"/>
    </x:xf>
    <x:xf numFmtId="0" fontId="13" fillId="13" borderId="32" xfId="0" applyNumberFormat="1" applyFont="1" applyFill="1" applyBorder="1" applyAlignment="1">
      <x:alignment vertical="center" wrapText="1"/>
    </x:xf>
    <x:xf numFmtId="0" fontId="13" fillId="13" borderId="3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1">
    <x:dxf>
      <x:font>
        <x:b/>
        <x:color rgb="FF16794A"/>
      </x:font>
      <x:fill>
        <x:patternFill>
          <x:bgColor rgb="FFE8F3EC"/>
        </x:patternFill>
      </x:fill>
    </x:dxf>
    <x:dxf>
      <x:font>
        <x:b/>
        <x:color rgb="FFA15C00"/>
      </x:font>
      <x:fill>
        <x:patternFill>
          <x:bgColor rgb="FFFBE9D5"/>
        </x:patternFill>
      </x:fill>
    </x:dxf>
    <x:dxf>
      <x:font>
        <x:b/>
        <x:color rgb="FFB3261E"/>
      </x:font>
      <x:fill>
        <x:patternFill>
          <x:bgColor rgb="FFFCE8E6"/>
        </x:patternFill>
      </x:fill>
    </x:dxf>
    <x:dxf>
      <x:font>
        <x:b/>
        <x:color rgb="FF16794A"/>
      </x:font>
      <x:fill>
        <x:patternFill>
          <x:bgColor rgb="FFE8F3EC"/>
        </x:patternFill>
      </x:fill>
    </x:dxf>
    <x:dxf>
      <x:font>
        <x:b/>
        <x:color rgb="FFA15C00"/>
      </x:font>
      <x:fill>
        <x:patternFill>
          <x:bgColor rgb="FFFBE9D5"/>
        </x:patternFill>
      </x:fill>
    </x:dxf>
    <x:dxf>
      <x:font>
        <x:b/>
        <x:color rgb="FFB3261E"/>
      </x:font>
      <x:fill>
        <x:patternFill>
          <x:bgColor rgb="FFFCE8E6"/>
        </x:patternFill>
      </x:fill>
    </x:dxf>
    <x:dxf>
      <x:font>
        <x:b/>
        <x:color rgb="FF16794A"/>
      </x:font>
      <x:fill>
        <x:patternFill>
          <x:bgColor rgb="FFE8F3EC"/>
        </x:patternFill>
      </x:fill>
    </x:dxf>
    <x:dxf>
      <x:font>
        <x:b/>
        <x:color rgb="FFA15C00"/>
      </x:font>
      <x:fill>
        <x:patternFill>
          <x:bgColor rgb="FFFBE9D5"/>
        </x:patternFill>
      </x:fill>
    </x:dxf>
    <x:dxf>
      <x:font>
        <x:b/>
        <x:color rgb="FFB3261E"/>
      </x:font>
      <x:fill>
        <x:patternFill>
          <x:bgColor rgb="FFFCE8E6"/>
        </x:patternFill>
      </x:fill>
    </x:dxf>
    <x:dxf>
      <x:font>
        <x:b/>
        <x:color rgb="FF08783E"/>
      </x:font>
      <x:fill>
        <x:patternFill patternType="solid">
          <x:bgColor rgb="FFE7F4EC"/>
        </x:patternFill>
      </x:fill>
    </x:dxf>
    <x:dxf>
      <x:font>
        <x:b/>
        <x:color rgb="FFC6282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73d40469f4d5a" /><Relationship Type="http://schemas.openxmlformats.org/officeDocument/2006/relationships/theme" Target="/xl/theme/theme1.xml" Id="Rfb298085d2a34cce" /><Relationship Type="http://schemas.openxmlformats.org/officeDocument/2006/relationships/sharedStrings" Target="/xl/sharedStrings.xml" Id="Rb51fe210d9cc4deb" /><Relationship Type="http://schemas.openxmlformats.org/officeDocument/2006/relationships/worksheet" Target="/xl/worksheets/sheet1.xml" Id="Raf0debacdfe34df1" /><Relationship Type="http://schemas.openxmlformats.org/officeDocument/2006/relationships/worksheet" Target="/xl/worksheets/sheet2.xml" Id="R61856a4bd5b647b3" /><Relationship Type="http://schemas.openxmlformats.org/officeDocument/2006/relationships/worksheet" Target="/xl/worksheets/sheet3.xml" Id="Rc068b6364c2b460e" /><Relationship Type="http://schemas.openxmlformats.org/officeDocument/2006/relationships/worksheet" Target="/xl/worksheets/sheet4.xml" Id="Rb5a3f4736c844d26" /><Relationship Type="http://schemas.openxmlformats.org/officeDocument/2006/relationships/worksheet" Target="/xl/worksheets/sheet5.xml" Id="Rd632ffe665e140a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2d1c93d6c1c49b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Illustrative attendance by weekday (people)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People on site</c:v>
          </c:tx>
          <c:spPr>
            <a:solidFill xmlns:a="http://schemas.openxmlformats.org/drawingml/2006/main">
              <a:srgbClr val="0E6B6F"/>
            </a:solidFill>
          </c:spPr>
          <c:cat>
            <c:strRef>
              <c:f>'Summary'!$D$6:$D$10</c:f>
              <c:strCache>
                <c:ptCount val="0"/>
              </c:strCache>
            </c:strRef>
          </c:cat>
          <c:val>
            <c:numRef>
              <c:f>'Summary'!$E$6:$E$10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14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2d1c93d6c1c49b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c3d2c1f28ad4f1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13" hidden="0" customWidth="1"/>
    <x:col min="7" max="7" width="13" hidden="0" customWidth="1"/>
    <x:col min="8" max="8" width="18" hidden="0" customWidth="1"/>
    <x:col min="9" max="9" width="13" hidden="0" customWidth="1"/>
    <x:col min="10" max="10" width="13" hidden="0" customWidth="1"/>
    <x:col min="11" max="11" width="13" hidden="0" customWidth="1"/>
    <x:col min="12" max="12" width="19" hidden="0" customWidth="1"/>
    <x:col min="13" max="13" width="11" hidden="0" customWidth="1"/>
    <x:col min="14" max="14" width="11" hidden="0" customWidth="1"/>
  </x:cols>
  <x:sheetData>
    <x:row r="1" ht="34" customHeight="1">
      <x:c r="A1" s="4" t="str">
        <x:v>Hong Kong Hybrid-Work Office Capacity Model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2" customHeight="1">
      <x:c r="A2" s="8" t="str">
        <x:v>A search-brief and exact-option test — not current availability, legal occupancy, fire approval or workplace certification.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</x:row>
    <x:row r="4" ht="24" customHeight="1">
      <x:c r="A4" s="11" t="str">
        <x:v>Demand summary</x:v>
      </x:c>
      <x:c r="B4" s="11"/>
      <x:c r="D4" s="11" t="str">
        <x:v>Formula-backed weekday attendance</x:v>
      </x:c>
      <x:c r="E4" s="11"/>
    </x:row>
    <x:row r="5">
      <x:c r="A5" s="16" t="str">
        <x:v>Metric</x:v>
      </x:c>
      <x:c r="B5" s="16" t="str">
        <x:v>Model output</x:v>
      </x:c>
      <x:c r="D5" s="16" t="str">
        <x:v>Weekday</x:v>
      </x:c>
      <x:c r="E5" s="16" t="str">
        <x:v>People on site</x:v>
      </x:c>
    </x:row>
    <x:row r="6">
      <x:c r="A6" s="20" t="str">
        <x:v>Current employees</x:v>
      </x:c>
      <x:c r="B6" s="23" t="n">
        <x:f>'Team Plan'!B29</x:f>
        <x:v>28</x:v>
      </x:c>
      <x:c r="D6" s="19" t="str">
        <x:v>Monday</x:v>
      </x:c>
      <x:c r="E6" s="27" t="n">
        <x:f>'Team Plan'!K29</x:f>
        <x:v>21</x:v>
      </x:c>
    </x:row>
    <x:row r="7">
      <x:c r="A7" s="20" t="str">
        <x:v>Planned hires</x:v>
      </x:c>
      <x:c r="B7" s="23" t="n">
        <x:f>'Team Plan'!C29</x:f>
        <x:v>6</x:v>
      </x:c>
      <x:c r="D7" s="19" t="str">
        <x:v>Tuesday</x:v>
      </x:c>
      <x:c r="E7" s="27" t="n">
        <x:f>'Team Plan'!L29</x:f>
        <x:v>28</x:v>
      </x:c>
    </x:row>
    <x:row r="8">
      <x:c r="A8" s="20" t="str">
        <x:v>End-horizon roster / access users to verify</x:v>
      </x:c>
      <x:c r="B8" s="23" t="n">
        <x:f>'Team Plan'!D29</x:f>
        <x:v>34</x:v>
      </x:c>
      <x:c r="D8" s="19" t="str">
        <x:v>Wednesday</x:v>
      </x:c>
      <x:c r="E8" s="27" t="n">
        <x:f>'Team Plan'!M29</x:f>
        <x:v>30</x:v>
      </x:c>
    </x:row>
    <x:row r="9">
      <x:c r="A9" s="20" t="str">
        <x:v>Fixed-seat roles</x:v>
      </x:c>
      <x:c r="B9" s="23" t="n">
        <x:f>'Team Plan'!E29</x:f>
        <x:v>8</x:v>
      </x:c>
      <x:c r="D9" s="19" t="str">
        <x:v>Thursday</x:v>
      </x:c>
      <x:c r="E9" s="27" t="n">
        <x:f>'Team Plan'!N29</x:f>
        <x:v>28</x:v>
      </x:c>
    </x:row>
    <x:row r="10">
      <x:c r="A10" s="20" t="str">
        <x:v>Peak weekday</x:v>
      </x:c>
      <x:c r="B10" s="23" t="str">
        <x:f>IF(E6=MAX(E6:E10),D6,IF(E7=MAX(E6:E10),D7,IF(E8=MAX(E6:E10),D8,IF(E9=MAX(E6:E10),D9,D10))))</x:f>
        <x:v>Wednesday</x:v>
      </x:c>
      <x:c r="D10" s="19" t="str">
        <x:v>Friday</x:v>
      </x:c>
      <x:c r="E10" s="27" t="n">
        <x:f>'Team Plan'!O29</x:f>
        <x:v>20</x:v>
      </x:c>
    </x:row>
    <x:row r="11">
      <x:c r="A11" s="20" t="str">
        <x:v>Base peak attendance</x:v>
      </x:c>
      <x:c r="B11" s="23" t="n">
        <x:f>MAX(E6:E10)</x:f>
        <x:v>30</x:v>
      </x:c>
    </x:row>
    <x:row r="12">
      <x:c r="A12" s="20" t="str">
        <x:v>User-selected contingency</x:v>
      </x:c>
      <x:c r="B12" s="24" t="n">
        <x:f>'Team Plan'!B4</x:f>
        <x:v>0.1</x:v>
      </x:c>
    </x:row>
    <x:row r="13">
      <x:c r="A13" s="20" t="str">
        <x:v>Required employee workpoints</x:v>
      </x:c>
      <x:c r="B13" s="23" t="n">
        <x:f>MIN(B8,MAX(B9,ROUNDUP(B11*(1+B12),0)))</x:f>
        <x:v>33</x:v>
      </x:c>
    </x:row>
    <x:row r="14">
      <x:c r="A14" s="20" t="str">
        <x:v>Private cabins required</x:v>
      </x:c>
      <x:c r="B14" s="23" t="n">
        <x:f>'Space Needs'!B5</x:f>
        <x:v>2</x:v>
      </x:c>
    </x:row>
    <x:row r="15">
      <x:c r="A15" s="20" t="str">
        <x:v>Internal meeting rooms required</x:v>
      </x:c>
      <x:c r="B15" s="23" t="n">
        <x:f>'Space Needs'!B20</x:f>
        <x:v>2</x:v>
      </x:c>
    </x:row>
    <x:row r="16">
      <x:c r="A16" s="20" t="str">
        <x:v>Simultaneous confidential-call spaces</x:v>
      </x:c>
      <x:c r="B16" s="23" t="n">
        <x:f>'Space Needs'!B10</x:f>
        <x:v>3</x:v>
      </x:c>
    </x:row>
    <x:row r="19" ht="24" customHeight="1">
      <x:c r="A19" s="11" t="str">
        <x:v>Option-test status</x:v>
      </x:c>
      <x:c r="B19" s="11"/>
      <x:c r="D19" s="11" t="str">
        <x:v>Search-brief outputs</x:v>
      </x:c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</x:row>
    <x:row r="20">
      <x:c r="A20" s="19" t="str">
        <x:v>Passing exact options</x:v>
      </x:c>
      <x:c r="B20" s="29" t="n">
        <x:f>COUNTIF('Option Test'!U8:U19,"PASS")</x:f>
        <x:v>1</x:v>
      </x:c>
      <x:c r="D20" s="16" t="str">
        <x:v>Requirement</x:v>
      </x:c>
      <x:c r="E20" s="16" t="str">
        <x:v>Output / decision</x:v>
      </x:c>
      <x:c r="F20" s="16"/>
      <x:c r="G20" s="16"/>
      <x:c r="H20" s="16"/>
      <x:c r="I20" s="16"/>
      <x:c r="J20" s="16"/>
      <x:c r="K20" s="16"/>
      <x:c r="L20" s="16"/>
      <x:c r="M20" s="16"/>
      <x:c r="N20" s="16"/>
    </x:row>
    <x:row r="21">
      <x:c r="A21" s="19" t="str">
        <x:v>Open options</x:v>
      </x:c>
      <x:c r="B21" s="30" t="n">
        <x:f>COUNTIF('Option Test'!U8:U19,"OPEN")</x:f>
        <x:v>1</x:v>
      </x:c>
      <x:c r="D21" s="20" t="str">
        <x:v>Required workpoints</x:v>
      </x:c>
      <x:c r="E21" s="32" t="n">
        <x:f>B13</x:f>
        <x:v>33</x:v>
      </x:c>
      <x:c r="F21" s="32"/>
      <x:c r="G21" s="32"/>
      <x:c r="H21" s="33" t="str">
        <x:v>Fixed seats</x:v>
      </x:c>
      <x:c r="I21" s="32" t="n">
        <x:f>B9</x:f>
        <x:v>8</x:v>
      </x:c>
      <x:c r="J21" s="32"/>
      <x:c r="K21" s="32"/>
      <x:c r="L21" s="33" t="str">
        <x:v>Access roster</x:v>
      </x:c>
      <x:c r="M21" s="32" t="n">
        <x:f>B8</x:f>
        <x:v>34</x:v>
      </x:c>
      <x:c r="N21" s="32"/>
    </x:row>
    <x:row r="22">
      <x:c r="A22" s="19" t="str">
        <x:v>Failed options</x:v>
      </x:c>
      <x:c r="B22" s="31" t="n">
        <x:f>COUNTIF('Option Test'!U8:U19,"FAIL")</x:f>
        <x:v>1</x:v>
      </x:c>
      <x:c r="D22" s="20" t="str">
        <x:v>Private cabins</x:v>
      </x:c>
      <x:c r="E22" s="32" t="n">
        <x:f>B14</x:f>
        <x:v>2</x:v>
      </x:c>
      <x:c r="F22" s="32"/>
      <x:c r="G22" s="32"/>
      <x:c r="H22" s="33" t="str">
        <x:v>Internal meeting rooms</x:v>
      </x:c>
      <x:c r="I22" s="32" t="n">
        <x:f>B15</x:f>
        <x:v>2</x:v>
      </x:c>
      <x:c r="J22" s="32"/>
      <x:c r="K22" s="32"/>
      <x:c r="L22" s="33" t="str">
        <x:v>Confidential-call spaces</x:v>
      </x:c>
      <x:c r="M22" s="32" t="n">
        <x:f>B16</x:f>
        <x:v>3</x:v>
      </x:c>
      <x:c r="N22" s="32"/>
    </x:row>
    <x:row r="23">
      <x:c r="D23" s="20" t="str">
        <x:v>Window / internal tolerance</x:v>
      </x:c>
      <x:c r="E23" s="32" t="str">
        <x:f>'Space Needs'!B14</x:f>
        <x:v>Mixed acceptable</x:v>
      </x:c>
      <x:c r="F23" s="32"/>
      <x:c r="G23" s="32"/>
      <x:c r="H23" s="32"/>
      <x:c r="I23" s="32"/>
      <x:c r="J23" s="32"/>
      <x:c r="K23" s="32"/>
      <x:c r="L23" s="32"/>
      <x:c r="M23" s="32"/>
      <x:c r="N23" s="32"/>
    </x:row>
    <x:row r="24">
      <x:c r="D24" s="20" t="str">
        <x:v>Shared meeting rooms acceptable</x:v>
      </x:c>
      <x:c r="E24" s="32" t="str">
        <x:f>'Space Needs'!B15</x:f>
        <x:v>Conditional</x:v>
      </x:c>
      <x:c r="F24" s="32"/>
      <x:c r="G24" s="32"/>
      <x:c r="H24" s="32"/>
      <x:c r="I24" s="32"/>
      <x:c r="J24" s="32"/>
      <x:c r="K24" s="32"/>
      <x:c r="L24" s="32"/>
      <x:c r="M24" s="32"/>
      <x:c r="N24" s="32"/>
    </x:row>
    <x:row r="25">
      <x:c r="D25" s="20" t="str">
        <x:v>Split-suite tolerance</x:v>
      </x:c>
      <x:c r="E25" s="32" t="str">
        <x:f>'Space Needs'!B16</x:f>
        <x:v>Conditional</x:v>
      </x:c>
      <x:c r="F25" s="32"/>
      <x:c r="G25" s="32"/>
      <x:c r="H25" s="32"/>
      <x:c r="I25" s="32"/>
      <x:c r="J25" s="32"/>
      <x:c r="K25" s="32"/>
      <x:c r="L25" s="32"/>
      <x:c r="M25" s="32"/>
      <x:c r="N25" s="32"/>
    </x:row>
    <x:row r="28" ht="28" customHeight="1">
      <x:c r="A28" s="48" t="str">
        <x:v>Interpretation rule: PASS requires complete positive exact-room evidence. A known hard-filter miss is FAIL. Missing fields, centre/suite ranges, or any ‘Confirm’ item remain OPEN. Never raise attendance above the operator’s stated maximum because this model suggests more workpoints.</x:v>
      </x:c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50"/>
    </x:row>
    <x:row r="29" ht="28" customHeight="1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3"/>
    </x:row>
    <x:row r="30" ht="24" customHeight="1">
      <x:c r="A30" s="159" t="str">
        <x:v>Model QA checks</x:v>
      </x:c>
      <x:c r="B30" s="159"/>
      <x:c r="C30" s="159"/>
      <x:c r="D30" s="159"/>
      <x:c r="E30" s="159"/>
    </x:row>
    <x:row r="31" ht="31" customHeight="1">
      <x:c r="A31" s="168" t="str">
        <x:v>Fixed seats stay within each team's end-horizon roster</x:v>
      </x:c>
      <x:c r="B31" s="179" t="str">
        <x:f>IF(SUMPRODUCT(('Team Plan'!$A$8:$A$27&lt;&gt;"")*('Team Plan'!$E$8:$E$27&gt;'Team Plan'!$D$8:$D$27))=0,"PASS","CHECK INPUTS")</x:f>
        <x:v>PASS</x:v>
      </x:c>
      <x:c r="C31" s="201" t="str">
        <x:v>Correct team rows before relying on weekday totals.</x:v>
      </x:c>
      <x:c r="D31" s="202"/>
      <x:c r="E31" s="203"/>
    </x:row>
    <x:row r="32" ht="31" customHeight="1">
      <x:c r="A32" s="169" t="str">
        <x:v>Peak weekday attendance stays within the total roster</x:v>
      </x:c>
      <x:c r="B32" s="180" t="str">
        <x:f>IF(MAX($E$6:$E$10)&lt;=$B$8,"PASS","CHECK INPUTS")</x:f>
        <x:v>PASS</x:v>
      </x:c>
      <x:c r="C32" s="204" t="str">
        <x:v>A modelled employee peak cannot exceed the modelled employee population.</x:v>
      </x:c>
      <x:c r="D32" s="205"/>
      <x:c r="E32" s="206"/>
    </x:row>
    <x:row r="33" ht="31" customHeight="1">
      <x:c r="A33" s="169" t="str">
        <x:v>Required employee workpoints stay within the total roster</x:v>
      </x:c>
      <x:c r="B33" s="180" t="str">
        <x:f>IF($B$13&lt;=$B$8,"PASS","CHECK INPUTS")</x:f>
        <x:v>PASS</x:v>
      </x:c>
      <x:c r="C33" s="204" t="str">
        <x:v>The employee workpoint output is capped at the end-horizon roster.</x:v>
      </x:c>
      <x:c r="D33" s="205"/>
      <x:c r="E33" s="206"/>
    </x:row>
    <x:row r="34" ht="31" customHeight="1">
      <x:c r="A34" s="170" t="str">
        <x:v>Every PASS candidate is supported by exact-room evidence</x:v>
      </x:c>
      <x:c r="B34" s="181" t="str">
        <x:f>IF(COUNTIFS('Option Test'!$U$8:$U$19,"PASS",'Option Test'!$D$8:$D$19,"&lt;&gt;Exact room")=0,"PASS","CHECK OPTIONS")</x:f>
        <x:v>PASS</x:v>
      </x:c>
      <x:c r="C34" s="207" t="str">
        <x:v>Centre and suite ranges remain OPEN even when their headline capacity is large enough.</x:v>
      </x:c>
      <x:c r="D34" s="208"/>
      <x:c r="E34" s="209"/>
    </x:row>
  </x:sheetData>
  <x:mergeCells>
    <x:mergeCell ref="A1:N1"/>
    <x:mergeCell ref="A2:N2"/>
    <x:mergeCell ref="A4:B4"/>
    <x:mergeCell ref="D4:E4"/>
    <x:mergeCell ref="A19:B19"/>
    <x:mergeCell ref="D19:N19"/>
    <x:mergeCell ref="D20:N20"/>
    <x:mergeCell ref="E21:G21"/>
    <x:mergeCell ref="I21:K21"/>
    <x:mergeCell ref="M21:N21"/>
    <x:mergeCell ref="E22:G22"/>
    <x:mergeCell ref="I22:K22"/>
    <x:mergeCell ref="M22:N22"/>
    <x:mergeCell ref="E23:N23"/>
    <x:mergeCell ref="E24:N24"/>
    <x:mergeCell ref="E25:N25"/>
    <x:mergeCell ref="A28:N29"/>
    <x:mergeCell ref="A30:E30"/>
    <x:mergeCell ref="C31:E31"/>
    <x:mergeCell ref="C32:E32"/>
    <x:mergeCell ref="C33:E33"/>
    <x:mergeCell ref="C34:E34"/>
  </x:mergeCells>
  <x:conditionalFormatting sqref="B31:B34">
    <x:cfRule type="containsText" dxfId="9" priority="1" operator="containsText" text="PASS"/>
    <x:cfRule type="beginsWith" dxfId="10" priority="2" operator="beginsWith" text="CHECK"/>
  </x:conditionalFormatting>
  <x:pageMargins left="0.7" right="0.7" top="0.75" bottom="0.75" header="0.3" footer="0.3"/>
  <x:drawing xmlns:r="http://schemas.openxmlformats.org/officeDocument/2006/relationships" r:id="Rdc3d2c1f28ad4f1a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34" hidden="0" customWidth="1"/>
  </x:cols>
  <x:sheetData>
    <x:row r="1" ht="34" customHeight="1">
      <x:c r="A1" s="4" t="str">
        <x:v>Team Plan — replace the illustrative inputs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32" customHeight="1">
      <x:c r="A2" s="8" t="str">
        <x:v>Yellow cells are user inputs. Attendance percentages apply only to end-horizon staff without fixed seats.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</x:row>
    <x:row r="3">
      <x:c r="A3" s="20" t="str">
        <x:v>Planning horizon (months)</x:v>
      </x:c>
      <x:c r="B3" s="55" t="n">
        <x:v>24</x:v>
      </x:c>
      <x:c r="D3" s="70" t="str">
        <x:v>Illustration only: 28 current employees + 6 planned hires. Replace the team rows, percentages and evidence notes. The 10% contingency is an editable demonstration input, not an MOA recommendation.</x:v>
      </x:c>
      <x:c r="E3" s="71"/>
      <x:c r="F3" s="71"/>
      <x:c r="G3" s="71"/>
      <x:c r="H3" s="71"/>
      <x:c r="I3" s="71"/>
      <x:c r="J3" s="71"/>
      <x:c r="K3" s="71"/>
      <x:c r="L3" s="71"/>
      <x:c r="M3" s="71"/>
      <x:c r="N3" s="71"/>
      <x:c r="O3" s="71"/>
      <x:c r="P3" s="71"/>
      <x:c r="Q3" s="72"/>
    </x:row>
    <x:row r="4">
      <x:c r="A4" s="20" t="str">
        <x:v>Contingency on base peak</x:v>
      </x:c>
      <x:c r="B4" s="56" t="n">
        <x:v>0.1</x:v>
      </x:c>
      <x:c r="D4" s="73"/>
      <x:c r="E4" s="74"/>
      <x:c r="F4" s="74"/>
      <x:c r="G4" s="74"/>
      <x:c r="H4" s="74"/>
      <x:c r="I4" s="74"/>
      <x:c r="J4" s="74"/>
      <x:c r="K4" s="74"/>
      <x:c r="L4" s="74"/>
      <x:c r="M4" s="74"/>
      <x:c r="N4" s="74"/>
      <x:c r="O4" s="74"/>
      <x:c r="P4" s="74"/>
      <x:c r="Q4" s="75"/>
    </x:row>
    <x:row r="7" ht="42" customHeight="1">
      <x:c r="A7" s="16" t="str">
        <x:v>Team</x:v>
      </x:c>
      <x:c r="B7" s="16" t="str">
        <x:v>Current HC</x:v>
      </x:c>
      <x:c r="C7" s="16" t="str">
        <x:v>Planned hires</x:v>
      </x:c>
      <x:c r="D7" s="16" t="str">
        <x:v>End-horizon HC</x:v>
      </x:c>
      <x:c r="E7" s="16" t="str">
        <x:v>Fixed seats</x:v>
      </x:c>
      <x:c r="F7" s="16" t="str">
        <x:v>Mon %</x:v>
      </x:c>
      <x:c r="G7" s="16" t="str">
        <x:v>Tue %</x:v>
      </x:c>
      <x:c r="H7" s="16" t="str">
        <x:v>Wed %</x:v>
      </x:c>
      <x:c r="I7" s="16" t="str">
        <x:v>Thu %</x:v>
      </x:c>
      <x:c r="J7" s="16" t="str">
        <x:v>Fri %</x:v>
      </x:c>
      <x:c r="K7" s="16" t="str">
        <x:v>Mon attendance</x:v>
      </x:c>
      <x:c r="L7" s="16" t="str">
        <x:v>Tue attendance</x:v>
      </x:c>
      <x:c r="M7" s="16" t="str">
        <x:v>Wed attendance</x:v>
      </x:c>
      <x:c r="N7" s="16" t="str">
        <x:v>Thu attendance</x:v>
      </x:c>
      <x:c r="O7" s="16" t="str">
        <x:v>Fri attendance</x:v>
      </x:c>
      <x:c r="P7" s="16" t="str">
        <x:v>Team peak</x:v>
      </x:c>
      <x:c r="Q7" s="16" t="str">
        <x:v>Evidence / owner / note</x:v>
      </x:c>
    </x:row>
    <x:row r="8" ht="24" customHeight="1">
      <x:c r="A8" s="97" t="str">
        <x:v>DEMO — Sales</x:v>
      </x:c>
      <x:c r="B8" s="98" t="n">
        <x:v>10</x:v>
      </x:c>
      <x:c r="C8" s="98" t="n">
        <x:v>2</x:v>
      </x:c>
      <x:c r="D8" s="99" t="n">
        <x:f>IF(A8="","",B8+C8)</x:f>
        <x:v>12</x:v>
      </x:c>
      <x:c r="E8" s="98" t="n">
        <x:v>1</x:v>
      </x:c>
      <x:c r="F8" s="100" t="n">
        <x:v>0.4</x:v>
      </x:c>
      <x:c r="G8" s="100" t="n">
        <x:v>0.65</x:v>
      </x:c>
      <x:c r="H8" s="100" t="n">
        <x:v>0.75</x:v>
      </x:c>
      <x:c r="I8" s="100" t="n">
        <x:v>0.65</x:v>
      </x:c>
      <x:c r="J8" s="100" t="n">
        <x:v>0.35</x:v>
      </x:c>
      <x:c r="K8" s="99" t="n">
        <x:f>IF(A8="","",E8+ROUNDUP(MAX(0,D8-E8)*F8,0))</x:f>
        <x:v>6</x:v>
      </x:c>
      <x:c r="L8" s="99" t="n">
        <x:f>IF(A8="","",E8+ROUNDUP(MAX(0,D8-E8)*G8,0))</x:f>
        <x:v>9</x:v>
      </x:c>
      <x:c r="M8" s="99" t="n">
        <x:f>IF(A8="","",E8+ROUNDUP(MAX(0,D8-E8)*H8,0))</x:f>
        <x:v>10</x:v>
      </x:c>
      <x:c r="N8" s="99" t="n">
        <x:f>IF(A8="","",E8+ROUNDUP(MAX(0,D8-E8)*I8,0))</x:f>
        <x:v>9</x:v>
      </x:c>
      <x:c r="O8" s="99" t="n">
        <x:f>IF(A8="","",E8+ROUNDUP(MAX(0,D8-E8)*J8,0))</x:f>
        <x:v>5</x:v>
      </x:c>
      <x:c r="P8" s="99" t="n">
        <x:f>IF(A8="","",MAX(K8:O8))</x:f>
        <x:v>10</x:v>
      </x:c>
      <x:c r="Q8" s="97" t="str">
        <x:v>Illustrative only — replace with policy/data owner</x:v>
      </x:c>
    </x:row>
    <x:row r="9" ht="24" customHeight="1">
      <x:c r="A9" s="97" t="str">
        <x:v>DEMO — Client Delivery</x:v>
      </x:c>
      <x:c r="B9" s="98" t="n">
        <x:v>8</x:v>
      </x:c>
      <x:c r="C9" s="98" t="n">
        <x:v>2</x:v>
      </x:c>
      <x:c r="D9" s="99" t="n">
        <x:f>IF(A9="","",B9+C9)</x:f>
        <x:v>10</x:v>
      </x:c>
      <x:c r="E9" s="98" t="n">
        <x:v>2</x:v>
      </x:c>
      <x:c r="F9" s="100" t="n">
        <x:v>0.5</x:v>
      </x:c>
      <x:c r="G9" s="100" t="n">
        <x:v>0.7</x:v>
      </x:c>
      <x:c r="H9" s="100" t="n">
        <x:v>0.8</x:v>
      </x:c>
      <x:c r="I9" s="100" t="n">
        <x:v>0.7</x:v>
      </x:c>
      <x:c r="J9" s="100" t="n">
        <x:v>0.4</x:v>
      </x:c>
      <x:c r="K9" s="99" t="n">
        <x:f>IF(A9="","",E9+ROUNDUP(MAX(0,D9-E9)*F9,0))</x:f>
        <x:v>6</x:v>
      </x:c>
      <x:c r="L9" s="99" t="n">
        <x:f>IF(A9="","",E9+ROUNDUP(MAX(0,D9-E9)*G9,0))</x:f>
        <x:v>8</x:v>
      </x:c>
      <x:c r="M9" s="99" t="n">
        <x:f>IF(A9="","",E9+ROUNDUP(MAX(0,D9-E9)*H9,0))</x:f>
        <x:v>9</x:v>
      </x:c>
      <x:c r="N9" s="99" t="n">
        <x:f>IF(A9="","",E9+ROUNDUP(MAX(0,D9-E9)*I9,0))</x:f>
        <x:v>8</x:v>
      </x:c>
      <x:c r="O9" s="99" t="n">
        <x:f>IF(A9="","",E9+ROUNDUP(MAX(0,D9-E9)*J9,0))</x:f>
        <x:v>6</x:v>
      </x:c>
      <x:c r="P9" s="99" t="n">
        <x:f>IF(A9="","",MAX(K9:O9))</x:f>
        <x:v>9</x:v>
      </x:c>
      <x:c r="Q9" s="97" t="str">
        <x:v>Illustrative only — replace</x:v>
      </x:c>
    </x:row>
    <x:row r="10" ht="24" customHeight="1">
      <x:c r="A10" s="97" t="str">
        <x:v>DEMO — Operations / Finance</x:v>
      </x:c>
      <x:c r="B10" s="98" t="n">
        <x:v>6</x:v>
      </x:c>
      <x:c r="C10" s="98" t="n">
        <x:v>1</x:v>
      </x:c>
      <x:c r="D10" s="99" t="n">
        <x:f>IF(A10="","",B10+C10)</x:f>
        <x:v>7</x:v>
      </x:c>
      <x:c r="E10" s="98" t="n">
        <x:v>3</x:v>
      </x:c>
      <x:c r="F10" s="100" t="n">
        <x:v>0.4</x:v>
      </x:c>
      <x:c r="G10" s="100" t="n">
        <x:v>0.6</x:v>
      </x:c>
      <x:c r="H10" s="100" t="n">
        <x:v>0.7</x:v>
      </x:c>
      <x:c r="I10" s="100" t="n">
        <x:v>0.6</x:v>
      </x:c>
      <x:c r="J10" s="100" t="n">
        <x:v>0.4</x:v>
      </x:c>
      <x:c r="K10" s="99" t="n">
        <x:f>IF(A10="","",E10+ROUNDUP(MAX(0,D10-E10)*F10,0))</x:f>
        <x:v>5</x:v>
      </x:c>
      <x:c r="L10" s="99" t="n">
        <x:f>IF(A10="","",E10+ROUNDUP(MAX(0,D10-E10)*G10,0))</x:f>
        <x:v>6</x:v>
      </x:c>
      <x:c r="M10" s="99" t="n">
        <x:f>IF(A10="","",E10+ROUNDUP(MAX(0,D10-E10)*H10,0))</x:f>
        <x:v>6</x:v>
      </x:c>
      <x:c r="N10" s="99" t="n">
        <x:f>IF(A10="","",E10+ROUNDUP(MAX(0,D10-E10)*I10,0))</x:f>
        <x:v>6</x:v>
      </x:c>
      <x:c r="O10" s="99" t="n">
        <x:f>IF(A10="","",E10+ROUNDUP(MAX(0,D10-E10)*J10,0))</x:f>
        <x:v>5</x:v>
      </x:c>
      <x:c r="P10" s="99" t="n">
        <x:f>IF(A10="","",MAX(K10:O10))</x:f>
        <x:v>6</x:v>
      </x:c>
      <x:c r="Q10" s="97" t="str">
        <x:v>Illustrative only — replace</x:v>
      </x:c>
    </x:row>
    <x:row r="11" ht="24" customHeight="1">
      <x:c r="A11" s="97" t="str">
        <x:v>DEMO — Leadership</x:v>
      </x:c>
      <x:c r="B11" s="98" t="n">
        <x:v>4</x:v>
      </x:c>
      <x:c r="C11" s="98" t="n">
        <x:v>1</x:v>
      </x:c>
      <x:c r="D11" s="99" t="n">
        <x:f>IF(A11="","",B11+C11)</x:f>
        <x:v>5</x:v>
      </x:c>
      <x:c r="E11" s="98" t="n">
        <x:v>2</x:v>
      </x:c>
      <x:c r="F11" s="100" t="n">
        <x:v>0.6</x:v>
      </x:c>
      <x:c r="G11" s="100" t="n">
        <x:v>0.8</x:v>
      </x:c>
      <x:c r="H11" s="100" t="n">
        <x:v>1</x:v>
      </x:c>
      <x:c r="I11" s="100" t="n">
        <x:v>0.8</x:v>
      </x:c>
      <x:c r="J11" s="100" t="n">
        <x:v>0.6</x:v>
      </x:c>
      <x:c r="K11" s="99" t="n">
        <x:f>IF(A11="","",E11+ROUNDUP(MAX(0,D11-E11)*F11,0))</x:f>
        <x:v>4</x:v>
      </x:c>
      <x:c r="L11" s="99" t="n">
        <x:f>IF(A11="","",E11+ROUNDUP(MAX(0,D11-E11)*G11,0))</x:f>
        <x:v>5</x:v>
      </x:c>
      <x:c r="M11" s="99" t="n">
        <x:f>IF(A11="","",E11+ROUNDUP(MAX(0,D11-E11)*H11,0))</x:f>
        <x:v>5</x:v>
      </x:c>
      <x:c r="N11" s="99" t="n">
        <x:f>IF(A11="","",E11+ROUNDUP(MAX(0,D11-E11)*I11,0))</x:f>
        <x:v>5</x:v>
      </x:c>
      <x:c r="O11" s="99" t="n">
        <x:f>IF(A11="","",E11+ROUNDUP(MAX(0,D11-E11)*J11,0))</x:f>
        <x:v>4</x:v>
      </x:c>
      <x:c r="P11" s="99" t="n">
        <x:f>IF(A11="","",MAX(K11:O11))</x:f>
        <x:v>5</x:v>
      </x:c>
      <x:c r="Q11" s="97" t="str">
        <x:v>Illustrative only — replace</x:v>
      </x:c>
    </x:row>
    <x:row r="12" ht="24" customHeight="1">
      <x:c r="A12" s="97"/>
      <x:c r="B12" s="98"/>
      <x:c r="C12" s="98"/>
      <x:c r="D12" s="99" t="str">
        <x:f>IF(A12="","",B12+C12)</x:f>
      </x:c>
      <x:c r="E12" s="98"/>
      <x:c r="F12" s="100"/>
      <x:c r="G12" s="100"/>
      <x:c r="H12" s="100"/>
      <x:c r="I12" s="100"/>
      <x:c r="J12" s="100"/>
      <x:c r="K12" s="99" t="str">
        <x:f>IF(A12="","",E12+ROUNDUP(MAX(0,D12-E12)*F12,0))</x:f>
      </x:c>
      <x:c r="L12" s="99" t="str">
        <x:f>IF(A12="","",E12+ROUNDUP(MAX(0,D12-E12)*G12,0))</x:f>
      </x:c>
      <x:c r="M12" s="99" t="str">
        <x:f>IF(A12="","",E12+ROUNDUP(MAX(0,D12-E12)*H12,0))</x:f>
      </x:c>
      <x:c r="N12" s="99" t="str">
        <x:f>IF(A12="","",E12+ROUNDUP(MAX(0,D12-E12)*I12,0))</x:f>
      </x:c>
      <x:c r="O12" s="99" t="str">
        <x:f>IF(A12="","",E12+ROUNDUP(MAX(0,D12-E12)*J12,0))</x:f>
      </x:c>
      <x:c r="P12" s="99" t="str">
        <x:f>IF(A12="","",MAX(K12:O12))</x:f>
      </x:c>
      <x:c r="Q12" s="97"/>
    </x:row>
    <x:row r="13" ht="24" customHeight="1">
      <x:c r="A13" s="97"/>
      <x:c r="B13" s="98"/>
      <x:c r="C13" s="98"/>
      <x:c r="D13" s="99" t="str">
        <x:f>IF(A13="","",B13+C13)</x:f>
      </x:c>
      <x:c r="E13" s="98"/>
      <x:c r="F13" s="100"/>
      <x:c r="G13" s="100"/>
      <x:c r="H13" s="100"/>
      <x:c r="I13" s="100"/>
      <x:c r="J13" s="100"/>
      <x:c r="K13" s="99" t="str">
        <x:f>IF(A13="","",E13+ROUNDUP(MAX(0,D13-E13)*F13,0))</x:f>
      </x:c>
      <x:c r="L13" s="99" t="str">
        <x:f>IF(A13="","",E13+ROUNDUP(MAX(0,D13-E13)*G13,0))</x:f>
      </x:c>
      <x:c r="M13" s="99" t="str">
        <x:f>IF(A13="","",E13+ROUNDUP(MAX(0,D13-E13)*H13,0))</x:f>
      </x:c>
      <x:c r="N13" s="99" t="str">
        <x:f>IF(A13="","",E13+ROUNDUP(MAX(0,D13-E13)*I13,0))</x:f>
      </x:c>
      <x:c r="O13" s="99" t="str">
        <x:f>IF(A13="","",E13+ROUNDUP(MAX(0,D13-E13)*J13,0))</x:f>
      </x:c>
      <x:c r="P13" s="99" t="str">
        <x:f>IF(A13="","",MAX(K13:O13))</x:f>
      </x:c>
      <x:c r="Q13" s="97"/>
    </x:row>
    <x:row r="14" ht="24" customHeight="1">
      <x:c r="A14" s="97"/>
      <x:c r="B14" s="98"/>
      <x:c r="C14" s="98"/>
      <x:c r="D14" s="99" t="str">
        <x:f>IF(A14="","",B14+C14)</x:f>
      </x:c>
      <x:c r="E14" s="98"/>
      <x:c r="F14" s="100"/>
      <x:c r="G14" s="100"/>
      <x:c r="H14" s="100"/>
      <x:c r="I14" s="100"/>
      <x:c r="J14" s="100"/>
      <x:c r="K14" s="99" t="str">
        <x:f>IF(A14="","",E14+ROUNDUP(MAX(0,D14-E14)*F14,0))</x:f>
      </x:c>
      <x:c r="L14" s="99" t="str">
        <x:f>IF(A14="","",E14+ROUNDUP(MAX(0,D14-E14)*G14,0))</x:f>
      </x:c>
      <x:c r="M14" s="99" t="str">
        <x:f>IF(A14="","",E14+ROUNDUP(MAX(0,D14-E14)*H14,0))</x:f>
      </x:c>
      <x:c r="N14" s="99" t="str">
        <x:f>IF(A14="","",E14+ROUNDUP(MAX(0,D14-E14)*I14,0))</x:f>
      </x:c>
      <x:c r="O14" s="99" t="str">
        <x:f>IF(A14="","",E14+ROUNDUP(MAX(0,D14-E14)*J14,0))</x:f>
      </x:c>
      <x:c r="P14" s="99" t="str">
        <x:f>IF(A14="","",MAX(K14:O14))</x:f>
      </x:c>
      <x:c r="Q14" s="97"/>
    </x:row>
    <x:row r="15" ht="24" customHeight="1">
      <x:c r="A15" s="97"/>
      <x:c r="B15" s="98"/>
      <x:c r="C15" s="98"/>
      <x:c r="D15" s="99" t="str">
        <x:f>IF(A15="","",B15+C15)</x:f>
      </x:c>
      <x:c r="E15" s="98"/>
      <x:c r="F15" s="100"/>
      <x:c r="G15" s="100"/>
      <x:c r="H15" s="100"/>
      <x:c r="I15" s="100"/>
      <x:c r="J15" s="100"/>
      <x:c r="K15" s="99" t="str">
        <x:f>IF(A15="","",E15+ROUNDUP(MAX(0,D15-E15)*F15,0))</x:f>
      </x:c>
      <x:c r="L15" s="99" t="str">
        <x:f>IF(A15="","",E15+ROUNDUP(MAX(0,D15-E15)*G15,0))</x:f>
      </x:c>
      <x:c r="M15" s="99" t="str">
        <x:f>IF(A15="","",E15+ROUNDUP(MAX(0,D15-E15)*H15,0))</x:f>
      </x:c>
      <x:c r="N15" s="99" t="str">
        <x:f>IF(A15="","",E15+ROUNDUP(MAX(0,D15-E15)*I15,0))</x:f>
      </x:c>
      <x:c r="O15" s="99" t="str">
        <x:f>IF(A15="","",E15+ROUNDUP(MAX(0,D15-E15)*J15,0))</x:f>
      </x:c>
      <x:c r="P15" s="99" t="str">
        <x:f>IF(A15="","",MAX(K15:O15))</x:f>
      </x:c>
      <x:c r="Q15" s="97"/>
    </x:row>
    <x:row r="16" ht="24" customHeight="1">
      <x:c r="A16" s="97"/>
      <x:c r="B16" s="98"/>
      <x:c r="C16" s="98"/>
      <x:c r="D16" s="99" t="str">
        <x:f>IF(A16="","",B16+C16)</x:f>
      </x:c>
      <x:c r="E16" s="98"/>
      <x:c r="F16" s="100"/>
      <x:c r="G16" s="100"/>
      <x:c r="H16" s="100"/>
      <x:c r="I16" s="100"/>
      <x:c r="J16" s="100"/>
      <x:c r="K16" s="99" t="str">
        <x:f>IF(A16="","",E16+ROUNDUP(MAX(0,D16-E16)*F16,0))</x:f>
      </x:c>
      <x:c r="L16" s="99" t="str">
        <x:f>IF(A16="","",E16+ROUNDUP(MAX(0,D16-E16)*G16,0))</x:f>
      </x:c>
      <x:c r="M16" s="99" t="str">
        <x:f>IF(A16="","",E16+ROUNDUP(MAX(0,D16-E16)*H16,0))</x:f>
      </x:c>
      <x:c r="N16" s="99" t="str">
        <x:f>IF(A16="","",E16+ROUNDUP(MAX(0,D16-E16)*I16,0))</x:f>
      </x:c>
      <x:c r="O16" s="99" t="str">
        <x:f>IF(A16="","",E16+ROUNDUP(MAX(0,D16-E16)*J16,0))</x:f>
      </x:c>
      <x:c r="P16" s="99" t="str">
        <x:f>IF(A16="","",MAX(K16:O16))</x:f>
      </x:c>
      <x:c r="Q16" s="97"/>
    </x:row>
    <x:row r="17" ht="24" customHeight="1">
      <x:c r="A17" s="97"/>
      <x:c r="B17" s="98"/>
      <x:c r="C17" s="98"/>
      <x:c r="D17" s="99" t="str">
        <x:f>IF(A17="","",B17+C17)</x:f>
      </x:c>
      <x:c r="E17" s="98"/>
      <x:c r="F17" s="100"/>
      <x:c r="G17" s="100"/>
      <x:c r="H17" s="100"/>
      <x:c r="I17" s="100"/>
      <x:c r="J17" s="100"/>
      <x:c r="K17" s="99" t="str">
        <x:f>IF(A17="","",E17+ROUNDUP(MAX(0,D17-E17)*F17,0))</x:f>
      </x:c>
      <x:c r="L17" s="99" t="str">
        <x:f>IF(A17="","",E17+ROUNDUP(MAX(0,D17-E17)*G17,0))</x:f>
      </x:c>
      <x:c r="M17" s="99" t="str">
        <x:f>IF(A17="","",E17+ROUNDUP(MAX(0,D17-E17)*H17,0))</x:f>
      </x:c>
      <x:c r="N17" s="99" t="str">
        <x:f>IF(A17="","",E17+ROUNDUP(MAX(0,D17-E17)*I17,0))</x:f>
      </x:c>
      <x:c r="O17" s="99" t="str">
        <x:f>IF(A17="","",E17+ROUNDUP(MAX(0,D17-E17)*J17,0))</x:f>
      </x:c>
      <x:c r="P17" s="99" t="str">
        <x:f>IF(A17="","",MAX(K17:O17))</x:f>
      </x:c>
      <x:c r="Q17" s="97"/>
    </x:row>
    <x:row r="18" ht="24" customHeight="1">
      <x:c r="A18" s="97"/>
      <x:c r="B18" s="98"/>
      <x:c r="C18" s="98"/>
      <x:c r="D18" s="99" t="str">
        <x:f>IF(A18="","",B18+C18)</x:f>
      </x:c>
      <x:c r="E18" s="98"/>
      <x:c r="F18" s="100"/>
      <x:c r="G18" s="100"/>
      <x:c r="H18" s="100"/>
      <x:c r="I18" s="100"/>
      <x:c r="J18" s="100"/>
      <x:c r="K18" s="99" t="str">
        <x:f>IF(A18="","",E18+ROUNDUP(MAX(0,D18-E18)*F18,0))</x:f>
      </x:c>
      <x:c r="L18" s="99" t="str">
        <x:f>IF(A18="","",E18+ROUNDUP(MAX(0,D18-E18)*G18,0))</x:f>
      </x:c>
      <x:c r="M18" s="99" t="str">
        <x:f>IF(A18="","",E18+ROUNDUP(MAX(0,D18-E18)*H18,0))</x:f>
      </x:c>
      <x:c r="N18" s="99" t="str">
        <x:f>IF(A18="","",E18+ROUNDUP(MAX(0,D18-E18)*I18,0))</x:f>
      </x:c>
      <x:c r="O18" s="99" t="str">
        <x:f>IF(A18="","",E18+ROUNDUP(MAX(0,D18-E18)*J18,0))</x:f>
      </x:c>
      <x:c r="P18" s="99" t="str">
        <x:f>IF(A18="","",MAX(K18:O18))</x:f>
      </x:c>
      <x:c r="Q18" s="97"/>
    </x:row>
    <x:row r="19" ht="24" customHeight="1">
      <x:c r="A19" s="97"/>
      <x:c r="B19" s="98"/>
      <x:c r="C19" s="98"/>
      <x:c r="D19" s="99" t="str">
        <x:f>IF(A19="","",B19+C19)</x:f>
      </x:c>
      <x:c r="E19" s="98"/>
      <x:c r="F19" s="100"/>
      <x:c r="G19" s="100"/>
      <x:c r="H19" s="100"/>
      <x:c r="I19" s="100"/>
      <x:c r="J19" s="100"/>
      <x:c r="K19" s="99" t="str">
        <x:f>IF(A19="","",E19+ROUNDUP(MAX(0,D19-E19)*F19,0))</x:f>
      </x:c>
      <x:c r="L19" s="99" t="str">
        <x:f>IF(A19="","",E19+ROUNDUP(MAX(0,D19-E19)*G19,0))</x:f>
      </x:c>
      <x:c r="M19" s="99" t="str">
        <x:f>IF(A19="","",E19+ROUNDUP(MAX(0,D19-E19)*H19,0))</x:f>
      </x:c>
      <x:c r="N19" s="99" t="str">
        <x:f>IF(A19="","",E19+ROUNDUP(MAX(0,D19-E19)*I19,0))</x:f>
      </x:c>
      <x:c r="O19" s="99" t="str">
        <x:f>IF(A19="","",E19+ROUNDUP(MAX(0,D19-E19)*J19,0))</x:f>
      </x:c>
      <x:c r="P19" s="99" t="str">
        <x:f>IF(A19="","",MAX(K19:O19))</x:f>
      </x:c>
      <x:c r="Q19" s="97"/>
    </x:row>
    <x:row r="20" ht="24" customHeight="1">
      <x:c r="A20" s="97"/>
      <x:c r="B20" s="98"/>
      <x:c r="C20" s="98"/>
      <x:c r="D20" s="99" t="str">
        <x:f>IF(A20="","",B20+C20)</x:f>
      </x:c>
      <x:c r="E20" s="98"/>
      <x:c r="F20" s="100"/>
      <x:c r="G20" s="100"/>
      <x:c r="H20" s="100"/>
      <x:c r="I20" s="100"/>
      <x:c r="J20" s="100"/>
      <x:c r="K20" s="99" t="str">
        <x:f>IF(A20="","",E20+ROUNDUP(MAX(0,D20-E20)*F20,0))</x:f>
      </x:c>
      <x:c r="L20" s="99" t="str">
        <x:f>IF(A20="","",E20+ROUNDUP(MAX(0,D20-E20)*G20,0))</x:f>
      </x:c>
      <x:c r="M20" s="99" t="str">
        <x:f>IF(A20="","",E20+ROUNDUP(MAX(0,D20-E20)*H20,0))</x:f>
      </x:c>
      <x:c r="N20" s="99" t="str">
        <x:f>IF(A20="","",E20+ROUNDUP(MAX(0,D20-E20)*I20,0))</x:f>
      </x:c>
      <x:c r="O20" s="99" t="str">
        <x:f>IF(A20="","",E20+ROUNDUP(MAX(0,D20-E20)*J20,0))</x:f>
      </x:c>
      <x:c r="P20" s="99" t="str">
        <x:f>IF(A20="","",MAX(K20:O20))</x:f>
      </x:c>
      <x:c r="Q20" s="97"/>
    </x:row>
    <x:row r="21" ht="24" customHeight="1">
      <x:c r="A21" s="97"/>
      <x:c r="B21" s="98"/>
      <x:c r="C21" s="98"/>
      <x:c r="D21" s="99" t="str">
        <x:f>IF(A21="","",B21+C21)</x:f>
      </x:c>
      <x:c r="E21" s="98"/>
      <x:c r="F21" s="100"/>
      <x:c r="G21" s="100"/>
      <x:c r="H21" s="100"/>
      <x:c r="I21" s="100"/>
      <x:c r="J21" s="100"/>
      <x:c r="K21" s="99" t="str">
        <x:f>IF(A21="","",E21+ROUNDUP(MAX(0,D21-E21)*F21,0))</x:f>
      </x:c>
      <x:c r="L21" s="99" t="str">
        <x:f>IF(A21="","",E21+ROUNDUP(MAX(0,D21-E21)*G21,0))</x:f>
      </x:c>
      <x:c r="M21" s="99" t="str">
        <x:f>IF(A21="","",E21+ROUNDUP(MAX(0,D21-E21)*H21,0))</x:f>
      </x:c>
      <x:c r="N21" s="99" t="str">
        <x:f>IF(A21="","",E21+ROUNDUP(MAX(0,D21-E21)*I21,0))</x:f>
      </x:c>
      <x:c r="O21" s="99" t="str">
        <x:f>IF(A21="","",E21+ROUNDUP(MAX(0,D21-E21)*J21,0))</x:f>
      </x:c>
      <x:c r="P21" s="99" t="str">
        <x:f>IF(A21="","",MAX(K21:O21))</x:f>
      </x:c>
      <x:c r="Q21" s="97"/>
    </x:row>
    <x:row r="22" ht="24" customHeight="1">
      <x:c r="A22" s="97"/>
      <x:c r="B22" s="98"/>
      <x:c r="C22" s="98"/>
      <x:c r="D22" s="99" t="str">
        <x:f>IF(A22="","",B22+C22)</x:f>
      </x:c>
      <x:c r="E22" s="98"/>
      <x:c r="F22" s="100"/>
      <x:c r="G22" s="100"/>
      <x:c r="H22" s="100"/>
      <x:c r="I22" s="100"/>
      <x:c r="J22" s="100"/>
      <x:c r="K22" s="99" t="str">
        <x:f>IF(A22="","",E22+ROUNDUP(MAX(0,D22-E22)*F22,0))</x:f>
      </x:c>
      <x:c r="L22" s="99" t="str">
        <x:f>IF(A22="","",E22+ROUNDUP(MAX(0,D22-E22)*G22,0))</x:f>
      </x:c>
      <x:c r="M22" s="99" t="str">
        <x:f>IF(A22="","",E22+ROUNDUP(MAX(0,D22-E22)*H22,0))</x:f>
      </x:c>
      <x:c r="N22" s="99" t="str">
        <x:f>IF(A22="","",E22+ROUNDUP(MAX(0,D22-E22)*I22,0))</x:f>
      </x:c>
      <x:c r="O22" s="99" t="str">
        <x:f>IF(A22="","",E22+ROUNDUP(MAX(0,D22-E22)*J22,0))</x:f>
      </x:c>
      <x:c r="P22" s="99" t="str">
        <x:f>IF(A22="","",MAX(K22:O22))</x:f>
      </x:c>
      <x:c r="Q22" s="97"/>
    </x:row>
    <x:row r="23" ht="24" customHeight="1">
      <x:c r="A23" s="97"/>
      <x:c r="B23" s="98"/>
      <x:c r="C23" s="98"/>
      <x:c r="D23" s="99" t="str">
        <x:f>IF(A23="","",B23+C23)</x:f>
      </x:c>
      <x:c r="E23" s="98"/>
      <x:c r="F23" s="100"/>
      <x:c r="G23" s="100"/>
      <x:c r="H23" s="100"/>
      <x:c r="I23" s="100"/>
      <x:c r="J23" s="100"/>
      <x:c r="K23" s="99" t="str">
        <x:f>IF(A23="","",E23+ROUNDUP(MAX(0,D23-E23)*F23,0))</x:f>
      </x:c>
      <x:c r="L23" s="99" t="str">
        <x:f>IF(A23="","",E23+ROUNDUP(MAX(0,D23-E23)*G23,0))</x:f>
      </x:c>
      <x:c r="M23" s="99" t="str">
        <x:f>IF(A23="","",E23+ROUNDUP(MAX(0,D23-E23)*H23,0))</x:f>
      </x:c>
      <x:c r="N23" s="99" t="str">
        <x:f>IF(A23="","",E23+ROUNDUP(MAX(0,D23-E23)*I23,0))</x:f>
      </x:c>
      <x:c r="O23" s="99" t="str">
        <x:f>IF(A23="","",E23+ROUNDUP(MAX(0,D23-E23)*J23,0))</x:f>
      </x:c>
      <x:c r="P23" s="99" t="str">
        <x:f>IF(A23="","",MAX(K23:O23))</x:f>
      </x:c>
      <x:c r="Q23" s="97"/>
    </x:row>
    <x:row r="24" ht="24" customHeight="1">
      <x:c r="A24" s="97"/>
      <x:c r="B24" s="98"/>
      <x:c r="C24" s="98"/>
      <x:c r="D24" s="99" t="str">
        <x:f>IF(A24="","",B24+C24)</x:f>
      </x:c>
      <x:c r="E24" s="98"/>
      <x:c r="F24" s="100"/>
      <x:c r="G24" s="100"/>
      <x:c r="H24" s="100"/>
      <x:c r="I24" s="100"/>
      <x:c r="J24" s="100"/>
      <x:c r="K24" s="99" t="str">
        <x:f>IF(A24="","",E24+ROUNDUP(MAX(0,D24-E24)*F24,0))</x:f>
      </x:c>
      <x:c r="L24" s="99" t="str">
        <x:f>IF(A24="","",E24+ROUNDUP(MAX(0,D24-E24)*G24,0))</x:f>
      </x:c>
      <x:c r="M24" s="99" t="str">
        <x:f>IF(A24="","",E24+ROUNDUP(MAX(0,D24-E24)*H24,0))</x:f>
      </x:c>
      <x:c r="N24" s="99" t="str">
        <x:f>IF(A24="","",E24+ROUNDUP(MAX(0,D24-E24)*I24,0))</x:f>
      </x:c>
      <x:c r="O24" s="99" t="str">
        <x:f>IF(A24="","",E24+ROUNDUP(MAX(0,D24-E24)*J24,0))</x:f>
      </x:c>
      <x:c r="P24" s="99" t="str">
        <x:f>IF(A24="","",MAX(K24:O24))</x:f>
      </x:c>
      <x:c r="Q24" s="97"/>
    </x:row>
    <x:row r="25" ht="24" customHeight="1">
      <x:c r="A25" s="97"/>
      <x:c r="B25" s="98"/>
      <x:c r="C25" s="98"/>
      <x:c r="D25" s="99" t="str">
        <x:f>IF(A25="","",B25+C25)</x:f>
      </x:c>
      <x:c r="E25" s="98"/>
      <x:c r="F25" s="100"/>
      <x:c r="G25" s="100"/>
      <x:c r="H25" s="100"/>
      <x:c r="I25" s="100"/>
      <x:c r="J25" s="100"/>
      <x:c r="K25" s="99" t="str">
        <x:f>IF(A25="","",E25+ROUNDUP(MAX(0,D25-E25)*F25,0))</x:f>
      </x:c>
      <x:c r="L25" s="99" t="str">
        <x:f>IF(A25="","",E25+ROUNDUP(MAX(0,D25-E25)*G25,0))</x:f>
      </x:c>
      <x:c r="M25" s="99" t="str">
        <x:f>IF(A25="","",E25+ROUNDUP(MAX(0,D25-E25)*H25,0))</x:f>
      </x:c>
      <x:c r="N25" s="99" t="str">
        <x:f>IF(A25="","",E25+ROUNDUP(MAX(0,D25-E25)*I25,0))</x:f>
      </x:c>
      <x:c r="O25" s="99" t="str">
        <x:f>IF(A25="","",E25+ROUNDUP(MAX(0,D25-E25)*J25,0))</x:f>
      </x:c>
      <x:c r="P25" s="99" t="str">
        <x:f>IF(A25="","",MAX(K25:O25))</x:f>
      </x:c>
      <x:c r="Q25" s="97"/>
    </x:row>
    <x:row r="26" ht="24" customHeight="1">
      <x:c r="A26" s="97"/>
      <x:c r="B26" s="98"/>
      <x:c r="C26" s="98"/>
      <x:c r="D26" s="99" t="str">
        <x:f>IF(A26="","",B26+C26)</x:f>
      </x:c>
      <x:c r="E26" s="98"/>
      <x:c r="F26" s="100"/>
      <x:c r="G26" s="100"/>
      <x:c r="H26" s="100"/>
      <x:c r="I26" s="100"/>
      <x:c r="J26" s="100"/>
      <x:c r="K26" s="99" t="str">
        <x:f>IF(A26="","",E26+ROUNDUP(MAX(0,D26-E26)*F26,0))</x:f>
      </x:c>
      <x:c r="L26" s="99" t="str">
        <x:f>IF(A26="","",E26+ROUNDUP(MAX(0,D26-E26)*G26,0))</x:f>
      </x:c>
      <x:c r="M26" s="99" t="str">
        <x:f>IF(A26="","",E26+ROUNDUP(MAX(0,D26-E26)*H26,0))</x:f>
      </x:c>
      <x:c r="N26" s="99" t="str">
        <x:f>IF(A26="","",E26+ROUNDUP(MAX(0,D26-E26)*I26,0))</x:f>
      </x:c>
      <x:c r="O26" s="99" t="str">
        <x:f>IF(A26="","",E26+ROUNDUP(MAX(0,D26-E26)*J26,0))</x:f>
      </x:c>
      <x:c r="P26" s="99" t="str">
        <x:f>IF(A26="","",MAX(K26:O26))</x:f>
      </x:c>
      <x:c r="Q26" s="97"/>
    </x:row>
    <x:row r="27" ht="24" customHeight="1">
      <x:c r="A27" s="97"/>
      <x:c r="B27" s="98"/>
      <x:c r="C27" s="98"/>
      <x:c r="D27" s="99" t="str">
        <x:f>IF(A27="","",B27+C27)</x:f>
      </x:c>
      <x:c r="E27" s="98"/>
      <x:c r="F27" s="100"/>
      <x:c r="G27" s="100"/>
      <x:c r="H27" s="100"/>
      <x:c r="I27" s="100"/>
      <x:c r="J27" s="100"/>
      <x:c r="K27" s="99" t="str">
        <x:f>IF(A27="","",E27+ROUNDUP(MAX(0,D27-E27)*F27,0))</x:f>
      </x:c>
      <x:c r="L27" s="99" t="str">
        <x:f>IF(A27="","",E27+ROUNDUP(MAX(0,D27-E27)*G27,0))</x:f>
      </x:c>
      <x:c r="M27" s="99" t="str">
        <x:f>IF(A27="","",E27+ROUNDUP(MAX(0,D27-E27)*H27,0))</x:f>
      </x:c>
      <x:c r="N27" s="99" t="str">
        <x:f>IF(A27="","",E27+ROUNDUP(MAX(0,D27-E27)*I27,0))</x:f>
      </x:c>
      <x:c r="O27" s="99" t="str">
        <x:f>IF(A27="","",E27+ROUNDUP(MAX(0,D27-E27)*J27,0))</x:f>
      </x:c>
      <x:c r="P27" s="99" t="str">
        <x:f>IF(A27="","",MAX(K27:O27))</x:f>
      </x:c>
      <x:c r="Q27" s="97"/>
    </x:row>
    <x:row r="28">
      <x:c r="A28" s="101"/>
      <x:c r="B28" s="101"/>
      <x:c r="C28" s="101"/>
      <x:c r="D28" s="101"/>
      <x:c r="E28" s="101"/>
      <x:c r="F28" s="101"/>
      <x:c r="G28" s="101"/>
      <x:c r="H28" s="101"/>
      <x:c r="I28" s="101"/>
      <x:c r="J28" s="101"/>
      <x:c r="K28" s="101"/>
      <x:c r="L28" s="101"/>
      <x:c r="M28" s="101"/>
      <x:c r="N28" s="101"/>
      <x:c r="O28" s="101"/>
      <x:c r="P28" s="101"/>
      <x:c r="Q28" s="101"/>
    </x:row>
    <x:row r="29">
      <x:c r="A29" s="102" t="str">
        <x:v>TOTAL</x:v>
      </x:c>
      <x:c r="B29" s="102" t="n">
        <x:f>SUM(B8:B27)</x:f>
        <x:v>28</x:v>
      </x:c>
      <x:c r="C29" s="102" t="n">
        <x:f>SUM(C8:C27)</x:f>
        <x:v>6</x:v>
      </x:c>
      <x:c r="D29" s="102" t="n">
        <x:f>SUM(D8:D27)</x:f>
        <x:v>34</x:v>
      </x:c>
      <x:c r="E29" s="102" t="n">
        <x:f>SUM(E8:E27)</x:f>
        <x:v>8</x:v>
      </x:c>
      <x:c r="F29" s="102"/>
      <x:c r="G29" s="102"/>
      <x:c r="H29" s="102"/>
      <x:c r="I29" s="102"/>
      <x:c r="J29" s="102"/>
      <x:c r="K29" s="102" t="n">
        <x:f>SUM(K8:K27)</x:f>
        <x:v>21</x:v>
      </x:c>
      <x:c r="L29" s="102" t="n">
        <x:f>SUM(L8:L27)</x:f>
        <x:v>28</x:v>
      </x:c>
      <x:c r="M29" s="102" t="n">
        <x:f>SUM(M8:M27)</x:f>
        <x:v>30</x:v>
      </x:c>
      <x:c r="N29" s="102" t="n">
        <x:f>SUM(N8:N27)</x:f>
        <x:v>28</x:v>
      </x:c>
      <x:c r="O29" s="102" t="n">
        <x:f>SUM(O8:O27)</x:f>
        <x:v>20</x:v>
      </x:c>
      <x:c r="P29" s="102" t="n">
        <x:f>MAX(K29:O29)</x:f>
        <x:v>30</x:v>
      </x:c>
      <x:c r="Q29" s="102" t="str"/>
    </x:row>
    <x:row r="30">
      <x:c r="A30" s="101"/>
      <x:c r="B30" s="101"/>
      <x:c r="C30" s="101"/>
      <x:c r="D30" s="101"/>
      <x:c r="E30" s="101"/>
      <x:c r="F30" s="101"/>
      <x:c r="G30" s="101"/>
      <x:c r="H30" s="101"/>
      <x:c r="I30" s="101"/>
      <x:c r="J30" s="101"/>
      <x:c r="K30" s="101"/>
      <x:c r="L30" s="101"/>
      <x:c r="M30" s="101"/>
      <x:c r="N30" s="101"/>
      <x:c r="O30" s="101"/>
      <x:c r="P30" s="101"/>
      <x:c r="Q30" s="101"/>
    </x:row>
    <x:row r="31">
      <x:c r="A31" s="91" t="str">
        <x:v>Formula: fixed seats + rounded-up attendance among the non-fixed end-horizon population. The Summary selects the highest weekday total and applies the user-selected contingency, capped at the end-horizon employee roster. Add contractors or other populations explicitly if they need workpoints.</x:v>
      </x:c>
      <x:c r="B31" s="92"/>
      <x:c r="C31" s="92"/>
      <x:c r="D31" s="92"/>
      <x:c r="E31" s="92"/>
      <x:c r="F31" s="92"/>
      <x:c r="G31" s="92"/>
      <x:c r="H31" s="92"/>
      <x:c r="I31" s="92"/>
      <x:c r="J31" s="92"/>
      <x:c r="K31" s="92"/>
      <x:c r="L31" s="92"/>
      <x:c r="M31" s="92"/>
      <x:c r="N31" s="92"/>
      <x:c r="O31" s="92"/>
      <x:c r="P31" s="92"/>
      <x:c r="Q31" s="93"/>
    </x:row>
    <x:row r="32">
      <x:c r="A32" s="94"/>
      <x:c r="B32" s="95"/>
      <x:c r="C32" s="95"/>
      <x:c r="D32" s="95"/>
      <x:c r="E32" s="95"/>
      <x:c r="F32" s="95"/>
      <x:c r="G32" s="95"/>
      <x:c r="H32" s="95"/>
      <x:c r="I32" s="95"/>
      <x:c r="J32" s="95"/>
      <x:c r="K32" s="95"/>
      <x:c r="L32" s="95"/>
      <x:c r="M32" s="95"/>
      <x:c r="N32" s="95"/>
      <x:c r="O32" s="95"/>
      <x:c r="P32" s="95"/>
      <x:c r="Q32" s="96"/>
    </x:row>
  </x:sheetData>
  <x:mergeCells>
    <x:mergeCell ref="A1:Q1"/>
    <x:mergeCell ref="A2:Q2"/>
    <x:mergeCell ref="D3:Q4"/>
    <x:mergeCell ref="A31:Q32"/>
  </x:mergeCells>
  <x:dataValidations count="2">
    <x:dataValidation type="whole" operator="between" sqref="B3">
      <x:formula1>1</x:formula1>
      <x:formula2>60</x:formula2>
    </x:dataValidation>
    <x:dataValidation type="decimal" operator="between" sqref="B4">
      <x:formula1>0</x:formula1>
      <x:formula2>0.5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3" hidden="0" customWidth="1"/>
    <x:col min="3" max="3" width="45" hidden="0" customWidth="1"/>
    <x:col min="4" max="4" width="3" hidden="0" customWidth="1"/>
    <x:col min="5" max="5" width="23" hidden="0" customWidth="1"/>
    <x:col min="6" max="6" width="58" hidden="0" customWidth="1"/>
  </x:cols>
  <x:sheetData>
    <x:row r="1" ht="34" customHeight="1">
      <x:c r="A1" s="4" t="str">
        <x:v>Space Needs — functions beyond desks</x:v>
      </x:c>
      <x:c r="B1" s="4"/>
      <x:c r="C1" s="4"/>
      <x:c r="D1" s="4"/>
      <x:c r="E1" s="4"/>
      <x:c r="F1" s="4"/>
    </x:row>
    <x:row r="2" ht="32" customHeight="1">
      <x:c r="A2" s="8" t="str">
        <x:v>Enter simultaneous demand and hard requirements. Do not use a generic meeting-room or booth ratio.</x:v>
      </x:c>
      <x:c r="B2" s="8"/>
      <x:c r="C2" s="8"/>
      <x:c r="D2" s="8"/>
      <x:c r="E2" s="8"/>
      <x:c r="F2" s="8"/>
    </x:row>
    <x:row r="4" ht="24" customHeight="1">
      <x:c r="A4" s="16" t="str">
        <x:v>Requirement</x:v>
      </x:c>
      <x:c r="B4" s="16" t="str">
        <x:v>Input</x:v>
      </x:c>
      <x:c r="C4" s="16" t="str">
        <x:v>Evidence / operating note</x:v>
      </x:c>
      <x:c r="E4" s="11" t="str">
        <x:v>Questions the number cannot answer</x:v>
      </x:c>
      <x:c r="F4" s="11"/>
    </x:row>
    <x:row r="5" ht="32" customHeight="1">
      <x:c r="A5" s="33" t="str">
        <x:v>Private / manager cabins</x:v>
      </x:c>
      <x:c r="B5" s="104" t="n">
        <x:v>2</x:v>
      </x:c>
      <x:c r="C5" s="103" t="str">
        <x:v>DEMO — replace with simultaneous/assigned need</x:v>
      </x:c>
      <x:c r="E5" s="16" t="str">
        <x:v>Check</x:v>
      </x:c>
      <x:c r="F5" s="16" t="str">
        <x:v>Required evidence</x:v>
      </x:c>
    </x:row>
    <x:row r="6" ht="32" customHeight="1">
      <x:c r="A6" s="33" t="str">
        <x:v>Internal meeting rooms: 1–2 people</x:v>
      </x:c>
      <x:c r="B6" s="104" t="n">
        <x:v>1</x:v>
      </x:c>
      <x:c r="C6" s="103" t="str">
        <x:v>DEMO — included inside suite</x:v>
      </x:c>
      <x:c r="E6" s="33" t="str">
        <x:v>Shared meeting rooms</x:v>
      </x:c>
      <x:c r="F6" s="105" t="str">
        <x:v>Exact sizes, credits/price, booking window, peak-time availability, cancellation/no-show rules</x:v>
      </x:c>
    </x:row>
    <x:row r="7" ht="32" customHeight="1">
      <x:c r="A7" s="33" t="str">
        <x:v>Internal meeting rooms: 3–4 people</x:v>
      </x:c>
      <x:c r="B7" s="104" t="n">
        <x:v>1</x:v>
      </x:c>
      <x:c r="C7" s="103" t="str">
        <x:v>DEMO — included inside suite</x:v>
      </x:c>
      <x:c r="E7" s="33" t="str">
        <x:v>Privacy</x:v>
      </x:c>
      <x:c r="F7" s="105" t="str">
        <x:v>Acoustic test in exact room; simultaneous booths/rooms; confidentiality controls</x:v>
      </x:c>
    </x:row>
    <x:row r="8" ht="32" customHeight="1">
      <x:c r="A8" s="33" t="str">
        <x:v>Internal meeting rooms: 5–8 people</x:v>
      </x:c>
      <x:c r="B8" s="104" t="n">
        <x:v>0</x:v>
      </x:c>
      <x:c r="C8" s="103" t="str">
        <x:v>DEMO — replace</x:v>
      </x:c>
      <x:c r="E8" s="33" t="str">
        <x:v>Storage</x:v>
      </x:c>
      <x:c r="F8" s="105" t="str">
        <x:v>Location, dimensions/capacity, exclusivity, fee and access</x:v>
      </x:c>
    </x:row>
    <x:row r="9" ht="32" customHeight="1">
      <x:c r="A9" s="33" t="str">
        <x:v>Internal meeting rooms: 9+ people</x:v>
      </x:c>
      <x:c r="B9" s="104" t="n">
        <x:v>0</x:v>
      </x:c>
      <x:c r="C9" s="103" t="str">
        <x:v>DEMO — replace</x:v>
      </x:c>
      <x:c r="E9" s="33" t="str">
        <x:v>Equipment</x:v>
      </x:c>
      <x:c r="F9" s="105" t="str">
        <x:v>Power, data, cooling, load, cabling and operator approval</x:v>
      </x:c>
    </x:row>
    <x:row r="10" ht="32" customHeight="1">
      <x:c r="A10" s="33" t="str">
        <x:v>Simultaneous confidential-call spaces</x:v>
      </x:c>
      <x:c r="B10" s="104" t="n">
        <x:v>3</x:v>
      </x:c>
      <x:c r="C10" s="103" t="str">
        <x:v>DEMO — test call overlap and acoustics</x:v>
      </x:c>
      <x:c r="E10" s="33" t="str">
        <x:v>Visitors</x:v>
      </x:c>
      <x:c r="F10" s="105" t="str">
        <x:v>Reception route, waiting, host rule, guest access and occupancy treatment</x:v>
      </x:c>
    </x:row>
    <x:row r="11" ht="32" customHeight="1">
      <x:c r="A11" s="33" t="str">
        <x:v>Dedicated storage required</x:v>
      </x:c>
      <x:c r="B11" s="103" t="str">
        <x:v>Yes</x:v>
      </x:c>
      <x:c r="C11" s="103" t="str">
        <x:v>DEMO — specify files, samples or stock</x:v>
      </x:c>
      <x:c r="E11" s="33" t="str">
        <x:v>Internal room</x:v>
      </x:c>
      <x:c r="F11" s="105" t="str">
        <x:v>Exact condition, lighting, ventilation, workstation layout and team acceptance</x:v>
      </x:c>
    </x:row>
    <x:row r="12" ht="32" customHeight="1">
      <x:c r="A12" s="33" t="str">
        <x:v>Dedicated equipment / server area</x:v>
      </x:c>
      <x:c r="B12" s="103" t="str">
        <x:v>No</x:v>
      </x:c>
      <x:c r="C12" s="103" t="str">
        <x:v>DEMO — specify power, cooling and access if Yes</x:v>
      </x:c>
      <x:c r="E12" s="33" t="str">
        <x:v>Split suite</x:v>
      </x:c>
      <x:c r="F12" s="105" t="str">
        <x:v>Room IDs, adjacency/floor, credentials, internal movement and commercial dependency</x:v>
      </x:c>
    </x:row>
    <x:row r="13" ht="32" customHeight="1">
      <x:c r="A13" s="33" t="str">
        <x:v>Peak simultaneous visitors</x:v>
      </x:c>
      <x:c r="B13" s="104" t="n">
        <x:v>4</x:v>
      </x:c>
      <x:c r="C13" s="103" t="str">
        <x:v>DEMO — confirm whether guests count in room limit</x:v>
      </x:c>
      <x:c r="E13" s="33" t="str">
        <x:v>Safety / legal</x:v>
      </x:c>
      <x:c r="F13" s="105" t="str">
        <x:v>Operator maximum, exact layout, means of escape and appropriate professional/employer review</x:v>
      </x:c>
    </x:row>
    <x:row r="14" ht="32" customHeight="1">
      <x:c r="A14" s="33" t="str">
        <x:v>Window / internal-room tolerance</x:v>
      </x:c>
      <x:c r="B14" s="103" t="str">
        <x:v>Mixed acceptable</x:v>
      </x:c>
      <x:c r="C14" s="103" t="str">
        <x:v>Inspect lighting, ventilation, glare and acoustics</x:v>
      </x:c>
    </x:row>
    <x:row r="15" ht="32" customHeight="1">
      <x:c r="A15" s="33" t="str">
        <x:v>Shared meeting rooms acceptable</x:v>
      </x:c>
      <x:c r="B15" s="103" t="str">
        <x:v>Conditional</x:v>
      </x:c>
      <x:c r="C15" s="103" t="str">
        <x:v>Test credits, price, availability and privacy</x:v>
      </x:c>
    </x:row>
    <x:row r="16" ht="32" customHeight="1">
      <x:c r="A16" s="33" t="str">
        <x:v>Split-suite tolerance</x:v>
      </x:c>
      <x:c r="B16" s="103" t="str">
        <x:v>Conditional</x:v>
      </x:c>
      <x:c r="C16" s="103" t="str">
        <x:v>Confirm adjacency, access and operating model</x:v>
      </x:c>
    </x:row>
    <x:row r="17" ht="32" customHeight="1">
      <x:c r="A17" s="33" t="str">
        <x:v>Split-suite adjacency rule</x:v>
      </x:c>
      <x:c r="B17" s="103" t="str">
        <x:v>Same floor</x:v>
      </x:c>
      <x:c r="C17" s="103" t="str">
        <x:v>DEMO — replace or set Not applicable</x:v>
      </x:c>
    </x:row>
    <x:row r="19" ht="24" customHeight="1">
      <x:c r="A19" s="11" t="str">
        <x:v>Derived brief values</x:v>
      </x:c>
      <x:c r="B19" s="11"/>
      <x:c r="C19" s="11"/>
    </x:row>
    <x:row r="20">
      <x:c r="A20" s="20" t="str">
        <x:v>Total internal meeting rooms</x:v>
      </x:c>
      <x:c r="B20" s="23" t="n">
        <x:f>SUM(B6:B9)</x:f>
        <x:v>2</x:v>
      </x:c>
    </x:row>
    <x:row r="21">
      <x:c r="A21" s="20" t="str">
        <x:v>Required employee workpoints</x:v>
      </x:c>
      <x:c r="B21" s="23" t="n">
        <x:f>Summary!B13</x:f>
        <x:v>33</x:v>
      </x:c>
    </x:row>
    <x:row r="22">
      <x:c r="A22" s="20" t="str">
        <x:v>End-horizon access roster to verify</x:v>
      </x:c>
      <x:c r="B22" s="23" t="n">
        <x:f>Summary!B8</x:f>
        <x:v>34</x:v>
      </x:c>
    </x:row>
  </x:sheetData>
  <x:mergeCells>
    <x:mergeCell ref="A1:F1"/>
    <x:mergeCell ref="A2:F2"/>
    <x:mergeCell ref="A19:C19"/>
    <x:mergeCell ref="E4:F4"/>
  </x:mergeCells>
  <x:dataValidations count="5">
    <x:dataValidation type="whole" operator="between" sqref="B5:B10">
      <x:formula1>0</x:formula1>
      <x:formula2>100</x:formula2>
    </x:dataValidation>
    <x:dataValidation type="whole" operator="between" sqref="B13">
      <x:formula1>0</x:formula1>
      <x:formula2>100</x:formula2>
    </x:dataValidation>
    <x:dataValidation type="list" sqref="B11:B12">
      <x:formula1>"Yes,No,Confirm"</x:formula1>
    </x:dataValidation>
    <x:dataValidation type="list" sqref="B14">
      <x:formula1>"External window required,Mixed acceptable,Internal acceptable,Confirm"</x:formula1>
    </x:dataValidation>
    <x:dataValidation type="list" sqref="B15:B16">
      <x:formula1>"Yes,No,Conditional,Confirm"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15" hidden="0" customWidth="1"/>
    <x:col min="5" max="5" width="22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5" hidden="0" customWidth="1"/>
    <x:col min="20" max="20" width="15" hidden="0" customWidth="1"/>
    <x:col min="21" max="21" width="15" hidden="0" customWidth="1"/>
  </x:cols>
  <x:sheetData>
    <x:row r="1" ht="34" customHeight="1">
      <x:c r="A1" s="4" t="str">
        <x:v>Option Test — exact-room hard filters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</x:row>
    <x:row r="2" ht="32" customHeight="1">
      <x:c r="A2" s="8" t="str">
        <x:v>Use one row per candidate. Centre/suite ranges and missing evidence remain OPEN; known requirement misses are FAIL.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</x:row>
    <x:row r="4">
      <x:c r="A4" s="70" t="str">
        <x:v>Inputs in yellow. Three demo rows illustrate PASS / FAIL / OPEN only; they are not real operators, buildings, offers or prices.</x:v>
      </x:c>
      <x:c r="B4" s="71"/>
      <x:c r="C4" s="71"/>
      <x:c r="D4" s="71"/>
      <x:c r="E4" s="71"/>
      <x:c r="F4" s="71"/>
      <x:c r="G4" s="72"/>
      <x:c r="H4" s="119" t="str">
        <x:f>"Thresholds: "&amp;Summary!B13&amp;" workpoints / simultaneous occupancy; "&amp;Summary!B8&amp;" access users; "&amp;Summary!B14&amp;" cabins; "&amp;Summary!B15&amp;" internal meeting rooms."</x:f>
        <x:v>Thresholds: 33 workpoints / simultaneous occupancy; 34 access users; 2 cabins; 2 internal meeting rooms.</x:v>
      </x:c>
      <x:c r="I4" s="120"/>
      <x:c r="J4" s="120"/>
      <x:c r="K4" s="120"/>
      <x:c r="L4" s="120"/>
      <x:c r="M4" s="120"/>
      <x:c r="N4" s="120"/>
      <x:c r="O4" s="120"/>
      <x:c r="P4" s="120"/>
      <x:c r="Q4" s="120"/>
      <x:c r="R4" s="120"/>
      <x:c r="S4" s="120"/>
      <x:c r="T4" s="120"/>
      <x:c r="U4" s="121"/>
    </x:row>
    <x:row r="5">
      <x:c r="A5" s="73"/>
      <x:c r="B5" s="74"/>
      <x:c r="C5" s="74"/>
      <x:c r="D5" s="74"/>
      <x:c r="E5" s="74"/>
      <x:c r="F5" s="74"/>
      <x:c r="G5" s="75"/>
      <x:c r="H5" s="122"/>
      <x:c r="I5" s="123"/>
      <x:c r="J5" s="123"/>
      <x:c r="K5" s="123"/>
      <x:c r="L5" s="123"/>
      <x:c r="M5" s="123"/>
      <x:c r="N5" s="123"/>
      <x:c r="O5" s="123"/>
      <x:c r="P5" s="123"/>
      <x:c r="Q5" s="123"/>
      <x:c r="R5" s="123"/>
      <x:c r="S5" s="123"/>
      <x:c r="T5" s="123"/>
      <x:c r="U5" s="124"/>
    </x:row>
    <x:row r="7" ht="52" customHeight="1">
      <x:c r="A7" s="16" t="str">
        <x:v>Operator</x:v>
      </x:c>
      <x:c r="B7" s="16" t="str">
        <x:v>Building</x:v>
      </x:c>
      <x:c r="C7" s="16" t="str">
        <x:v>Suite / room</x:v>
      </x:c>
      <x:c r="D7" s="16" t="str">
        <x:v>Source level</x:v>
      </x:c>
      <x:c r="E7" s="16" t="str">
        <x:v>Source date / status</x:v>
      </x:c>
      <x:c r="F7" s="16" t="str">
        <x:v>Operator max occupancy</x:v>
      </x:c>
      <x:c r="G7" s="16" t="str">
        <x:v>Billable seats</x:v>
      </x:c>
      <x:c r="H7" s="16" t="str">
        <x:v>Practical workpoints</x:v>
      </x:c>
      <x:c r="I7" s="16" t="str">
        <x:v>Access credentials</x:v>
      </x:c>
      <x:c r="J7" s="16" t="str">
        <x:v>Private cabins</x:v>
      </x:c>
      <x:c r="K7" s="16" t="str">
        <x:v>Internal meeting rooms</x:v>
      </x:c>
      <x:c r="L7" s="16" t="str">
        <x:v>Meeting fit</x:v>
      </x:c>
      <x:c r="M7" s="16" t="str">
        <x:v>Privacy / calls fit</x:v>
      </x:c>
      <x:c r="N7" s="16" t="str">
        <x:v>Storage / equipment fit</x:v>
      </x:c>
      <x:c r="O7" s="16" t="str">
        <x:v>Room-position fit</x:v>
      </x:c>
      <x:c r="P7" s="16" t="str">
        <x:v>Split-suite fit</x:v>
      </x:c>
      <x:c r="Q7" s="16" t="str">
        <x:v>Floor plan verified</x:v>
      </x:c>
      <x:c r="R7" s="16" t="str">
        <x:v>Workpoint headroom</x:v>
      </x:c>
      <x:c r="S7" s="16" t="str">
        <x:v>Numeric capacity status</x:v>
      </x:c>
      <x:c r="T7" s="16" t="str">
        <x:v>Evidence status</x:v>
      </x:c>
      <x:c r="U7" s="16" t="str">
        <x:v>Overall result</x:v>
      </x:c>
    </x:row>
    <x:row r="8" ht="34" customHeight="1">
      <x:c r="A8" s="97" t="str">
        <x:v>DEMO — replace</x:v>
      </x:c>
      <x:c r="B8" s="97" t="str">
        <x:v>Illustrative option A</x:v>
      </x:c>
      <x:c r="C8" s="97" t="str">
        <x:v>A-01</x:v>
      </x:c>
      <x:c r="D8" s="97" t="str">
        <x:v>Exact room</x:v>
      </x:c>
      <x:c r="E8" s="97" t="str">
        <x:v>Demo evidence complete</x:v>
      </x:c>
      <x:c r="F8" s="98" t="n">
        <x:v>36</x:v>
      </x:c>
      <x:c r="G8" s="98" t="n">
        <x:v>36</x:v>
      </x:c>
      <x:c r="H8" s="98" t="n">
        <x:v>34</x:v>
      </x:c>
      <x:c r="I8" s="98" t="n">
        <x:v>34</x:v>
      </x:c>
      <x:c r="J8" s="98" t="n">
        <x:v>2</x:v>
      </x:c>
      <x:c r="K8" s="98" t="n">
        <x:v>2</x:v>
      </x:c>
      <x:c r="L8" s="97" t="str">
        <x:v>Yes</x:v>
      </x:c>
      <x:c r="M8" s="97" t="str">
        <x:v>Yes</x:v>
      </x:c>
      <x:c r="N8" s="97" t="str">
        <x:v>Yes</x:v>
      </x:c>
      <x:c r="O8" s="97" t="str">
        <x:v>Yes</x:v>
      </x:c>
      <x:c r="P8" s="97" t="str">
        <x:v>Yes</x:v>
      </x:c>
      <x:c r="Q8" s="97" t="str">
        <x:v>Yes</x:v>
      </x:c>
      <x:c r="R8" s="126" t="n">
        <x:f>IF(A8="","",IF(H8="","",H8-Summary!B13))</x:f>
        <x:v>1</x:v>
      </x:c>
      <x:c r="S8" s="125" t="str">
        <x:f>IF(A8="","",IF(OR(F8="",H8="",I8="",J8="",K8=""),"OPEN",IF(AND(F8&gt;=Summary!B13,H8&gt;=Summary!B13,I8&gt;=Summary!B8,J8&gt;=Summary!B14,K8&gt;=Summary!B15),"PASS","FAIL")))</x:f>
        <x:v>PASS</x:v>
      </x:c>
      <x:c r="T8" s="125" t="str">
        <x:f>IF(A8="","",IF(OR(L8="No",M8="No",N8="No",O8="No",P8="No"),"FAIL",IF(AND(D8="Exact room",L8="Yes",M8="Yes",N8="Yes",O8="Yes",P8="Yes",Q8="Yes"),"PASS","OPEN")))</x:f>
        <x:v>PASS</x:v>
      </x:c>
      <x:c r="U8" s="125" t="str">
        <x:f>IF(A8="","",IF(OR(S8="FAIL",T8="FAIL"),"FAIL",IF(AND(S8="PASS",T8="PASS"),"PASS","OPEN")))</x:f>
        <x:v>PASS</x:v>
      </x:c>
    </x:row>
    <x:row r="9" ht="34" customHeight="1">
      <x:c r="A9" s="97" t="str">
        <x:v>DEMO — replace</x:v>
      </x:c>
      <x:c r="B9" s="97" t="str">
        <x:v>Illustrative option B</x:v>
      </x:c>
      <x:c r="C9" s="97" t="str">
        <x:v>B-01</x:v>
      </x:c>
      <x:c r="D9" s="97" t="str">
        <x:v>Exact room</x:v>
      </x:c>
      <x:c r="E9" s="97" t="str">
        <x:v>Demo layout dated</x:v>
      </x:c>
      <x:c r="F9" s="98" t="n">
        <x:v>34</x:v>
      </x:c>
      <x:c r="G9" s="98" t="n">
        <x:v>34</x:v>
      </x:c>
      <x:c r="H9" s="98" t="n">
        <x:v>32</x:v>
      </x:c>
      <x:c r="I9" s="98" t="n">
        <x:v>34</x:v>
      </x:c>
      <x:c r="J9" s="98" t="n">
        <x:v>2</x:v>
      </x:c>
      <x:c r="K9" s="98" t="n">
        <x:v>2</x:v>
      </x:c>
      <x:c r="L9" s="97" t="str">
        <x:v>Yes</x:v>
      </x:c>
      <x:c r="M9" s="97" t="str">
        <x:v>Yes</x:v>
      </x:c>
      <x:c r="N9" s="97" t="str">
        <x:v>Yes</x:v>
      </x:c>
      <x:c r="O9" s="97" t="str">
        <x:v>Yes</x:v>
      </x:c>
      <x:c r="P9" s="97" t="str">
        <x:v>Yes</x:v>
      </x:c>
      <x:c r="Q9" s="97" t="str">
        <x:v>Yes</x:v>
      </x:c>
      <x:c r="R9" s="126" t="n">
        <x:f>IF(A9="","",IF(H9="","",H9-Summary!B13))</x:f>
        <x:v>-1</x:v>
      </x:c>
      <x:c r="S9" s="125" t="str">
        <x:f>IF(A9="","",IF(OR(F9="",H9="",I9="",J9="",K9=""),"OPEN",IF(AND(F9&gt;=Summary!B13,H9&gt;=Summary!B13,I9&gt;=Summary!B8,J9&gt;=Summary!B14,K9&gt;=Summary!B15),"PASS","FAIL")))</x:f>
        <x:v>FAIL</x:v>
      </x:c>
      <x:c r="T9" s="125" t="str">
        <x:f>IF(A9="","",IF(OR(L9="No",M9="No",N9="No",O9="No",P9="No"),"FAIL",IF(AND(D9="Exact room",L9="Yes",M9="Yes",N9="Yes",O9="Yes",P9="Yes",Q9="Yes"),"PASS","OPEN")))</x:f>
        <x:v>PASS</x:v>
      </x:c>
      <x:c r="U9" s="125" t="str">
        <x:f>IF(A9="","",IF(OR(S9="FAIL",T9="FAIL"),"FAIL",IF(AND(S9="PASS",T9="PASS"),"PASS","OPEN")))</x:f>
        <x:v>FAIL</x:v>
      </x:c>
    </x:row>
    <x:row r="10" ht="34" customHeight="1">
      <x:c r="A10" s="97" t="str">
        <x:v>DEMO — replace</x:v>
      </x:c>
      <x:c r="B10" s="97" t="str">
        <x:v>Illustrative centre range</x:v>
      </x:c>
      <x:c r="C10" s="97" t="str">
        <x:v>Not assigned</x:v>
      </x:c>
      <x:c r="D10" s="97" t="str">
        <x:v>Centre range</x:v>
      </x:c>
      <x:c r="E10" s="97" t="str">
        <x:v>Marketing range only</x:v>
      </x:c>
      <x:c r="F10" s="98" t="n">
        <x:v>40</x:v>
      </x:c>
      <x:c r="G10" s="98"/>
      <x:c r="H10" s="98"/>
      <x:c r="I10" s="98"/>
      <x:c r="J10" s="98"/>
      <x:c r="K10" s="98"/>
      <x:c r="L10" s="97" t="str">
        <x:v>Confirm</x:v>
      </x:c>
      <x:c r="M10" s="97" t="str">
        <x:v>Confirm</x:v>
      </x:c>
      <x:c r="N10" s="97" t="str">
        <x:v>Confirm</x:v>
      </x:c>
      <x:c r="O10" s="97" t="str">
        <x:v>Confirm</x:v>
      </x:c>
      <x:c r="P10" s="97" t="str">
        <x:v>Confirm</x:v>
      </x:c>
      <x:c r="Q10" s="97" t="str">
        <x:v>No</x:v>
      </x:c>
      <x:c r="R10" s="126" t="str">
        <x:f>IF(A10="","",IF(H10="","",H10-Summary!B13))</x:f>
      </x:c>
      <x:c r="S10" s="125" t="str">
        <x:f>IF(A10="","",IF(OR(F10="",H10="",I10="",J10="",K10=""),"OPEN",IF(AND(F10&gt;=Summary!B13,H10&gt;=Summary!B13,I10&gt;=Summary!B8,J10&gt;=Summary!B14,K10&gt;=Summary!B15),"PASS","FAIL")))</x:f>
        <x:v>OPEN</x:v>
      </x:c>
      <x:c r="T10" s="125" t="str">
        <x:f>IF(A10="","",IF(OR(L10="No",M10="No",N10="No",O10="No",P10="No"),"FAIL",IF(AND(D10="Exact room",L10="Yes",M10="Yes",N10="Yes",O10="Yes",P10="Yes",Q10="Yes"),"PASS","OPEN")))</x:f>
        <x:v>OPEN</x:v>
      </x:c>
      <x:c r="U10" s="125" t="str">
        <x:f>IF(A10="","",IF(OR(S10="FAIL",T10="FAIL"),"FAIL",IF(AND(S10="PASS",T10="PASS"),"PASS","OPEN")))</x:f>
        <x:v>OPEN</x:v>
      </x:c>
    </x:row>
    <x:row r="11" ht="34" customHeight="1">
      <x:c r="A11" s="97"/>
      <x:c r="B11" s="97"/>
      <x:c r="C11" s="97"/>
      <x:c r="D11" s="97"/>
      <x:c r="E11" s="97"/>
      <x:c r="F11" s="98"/>
      <x:c r="G11" s="98"/>
      <x:c r="H11" s="98"/>
      <x:c r="I11" s="98"/>
      <x:c r="J11" s="98"/>
      <x:c r="K11" s="98"/>
      <x:c r="L11" s="97"/>
      <x:c r="M11" s="97"/>
      <x:c r="N11" s="97"/>
      <x:c r="O11" s="97"/>
      <x:c r="P11" s="97"/>
      <x:c r="Q11" s="97"/>
      <x:c r="R11" s="126" t="str">
        <x:f>IF(A11="","",IF(H11="","",H11-Summary!B13))</x:f>
      </x:c>
      <x:c r="S11" s="125" t="str">
        <x:f>IF(A11="","",IF(OR(F11="",H11="",I11="",J11="",K11=""),"OPEN",IF(AND(F11&gt;=Summary!B13,H11&gt;=Summary!B13,I11&gt;=Summary!B8,J11&gt;=Summary!B14,K11&gt;=Summary!B15),"PASS","FAIL")))</x:f>
      </x:c>
      <x:c r="T11" s="125" t="str">
        <x:f>IF(A11="","",IF(OR(L11="No",M11="No",N11="No",O11="No",P11="No"),"FAIL",IF(AND(D11="Exact room",L11="Yes",M11="Yes",N11="Yes",O11="Yes",P11="Yes",Q11="Yes"),"PASS","OPEN")))</x:f>
      </x:c>
      <x:c r="U11" s="125" t="str">
        <x:f>IF(A11="","",IF(OR(S11="FAIL",T11="FAIL"),"FAIL",IF(AND(S11="PASS",T11="PASS"),"PASS","OPEN")))</x:f>
      </x:c>
    </x:row>
    <x:row r="12" ht="34" customHeight="1">
      <x:c r="A12" s="97"/>
      <x:c r="B12" s="97"/>
      <x:c r="C12" s="97"/>
      <x:c r="D12" s="97"/>
      <x:c r="E12" s="97"/>
      <x:c r="F12" s="98"/>
      <x:c r="G12" s="98"/>
      <x:c r="H12" s="98"/>
      <x:c r="I12" s="98"/>
      <x:c r="J12" s="98"/>
      <x:c r="K12" s="98"/>
      <x:c r="L12" s="97"/>
      <x:c r="M12" s="97"/>
      <x:c r="N12" s="97"/>
      <x:c r="O12" s="97"/>
      <x:c r="P12" s="97"/>
      <x:c r="Q12" s="97"/>
      <x:c r="R12" s="126" t="str">
        <x:f>IF(A12="","",IF(H12="","",H12-Summary!B13))</x:f>
      </x:c>
      <x:c r="S12" s="125" t="str">
        <x:f>IF(A12="","",IF(OR(F12="",H12="",I12="",J12="",K12=""),"OPEN",IF(AND(F12&gt;=Summary!B13,H12&gt;=Summary!B13,I12&gt;=Summary!B8,J12&gt;=Summary!B14,K12&gt;=Summary!B15),"PASS","FAIL")))</x:f>
      </x:c>
      <x:c r="T12" s="125" t="str">
        <x:f>IF(A12="","",IF(OR(L12="No",M12="No",N12="No",O12="No",P12="No"),"FAIL",IF(AND(D12="Exact room",L12="Yes",M12="Yes",N12="Yes",O12="Yes",P12="Yes",Q12="Yes"),"PASS","OPEN")))</x:f>
      </x:c>
      <x:c r="U12" s="125" t="str">
        <x:f>IF(A12="","",IF(OR(S12="FAIL",T12="FAIL"),"FAIL",IF(AND(S12="PASS",T12="PASS"),"PASS","OPEN")))</x:f>
      </x:c>
    </x:row>
    <x:row r="13" ht="34" customHeight="1">
      <x:c r="A13" s="97"/>
      <x:c r="B13" s="97"/>
      <x:c r="C13" s="97"/>
      <x:c r="D13" s="97"/>
      <x:c r="E13" s="97"/>
      <x:c r="F13" s="98"/>
      <x:c r="G13" s="98"/>
      <x:c r="H13" s="98"/>
      <x:c r="I13" s="98"/>
      <x:c r="J13" s="98"/>
      <x:c r="K13" s="98"/>
      <x:c r="L13" s="97"/>
      <x:c r="M13" s="97"/>
      <x:c r="N13" s="97"/>
      <x:c r="O13" s="97"/>
      <x:c r="P13" s="97"/>
      <x:c r="Q13" s="97"/>
      <x:c r="R13" s="126" t="str">
        <x:f>IF(A13="","",IF(H13="","",H13-Summary!B13))</x:f>
      </x:c>
      <x:c r="S13" s="125" t="str">
        <x:f>IF(A13="","",IF(OR(F13="",H13="",I13="",J13="",K13=""),"OPEN",IF(AND(F13&gt;=Summary!B13,H13&gt;=Summary!B13,I13&gt;=Summary!B8,J13&gt;=Summary!B14,K13&gt;=Summary!B15),"PASS","FAIL")))</x:f>
      </x:c>
      <x:c r="T13" s="125" t="str">
        <x:f>IF(A13="","",IF(OR(L13="No",M13="No",N13="No",O13="No",P13="No"),"FAIL",IF(AND(D13="Exact room",L13="Yes",M13="Yes",N13="Yes",O13="Yes",P13="Yes",Q13="Yes"),"PASS","OPEN")))</x:f>
      </x:c>
      <x:c r="U13" s="125" t="str">
        <x:f>IF(A13="","",IF(OR(S13="FAIL",T13="FAIL"),"FAIL",IF(AND(S13="PASS",T13="PASS"),"PASS","OPEN")))</x:f>
      </x:c>
    </x:row>
    <x:row r="14" ht="34" customHeight="1">
      <x:c r="A14" s="97"/>
      <x:c r="B14" s="97"/>
      <x:c r="C14" s="97"/>
      <x:c r="D14" s="97"/>
      <x:c r="E14" s="97"/>
      <x:c r="F14" s="98"/>
      <x:c r="G14" s="98"/>
      <x:c r="H14" s="98"/>
      <x:c r="I14" s="98"/>
      <x:c r="J14" s="98"/>
      <x:c r="K14" s="98"/>
      <x:c r="L14" s="97"/>
      <x:c r="M14" s="97"/>
      <x:c r="N14" s="97"/>
      <x:c r="O14" s="97"/>
      <x:c r="P14" s="97"/>
      <x:c r="Q14" s="97"/>
      <x:c r="R14" s="126" t="str">
        <x:f>IF(A14="","",IF(H14="","",H14-Summary!B13))</x:f>
      </x:c>
      <x:c r="S14" s="125" t="str">
        <x:f>IF(A14="","",IF(OR(F14="",H14="",I14="",J14="",K14=""),"OPEN",IF(AND(F14&gt;=Summary!B13,H14&gt;=Summary!B13,I14&gt;=Summary!B8,J14&gt;=Summary!B14,K14&gt;=Summary!B15),"PASS","FAIL")))</x:f>
      </x:c>
      <x:c r="T14" s="125" t="str">
        <x:f>IF(A14="","",IF(OR(L14="No",M14="No",N14="No",O14="No",P14="No"),"FAIL",IF(AND(D14="Exact room",L14="Yes",M14="Yes",N14="Yes",O14="Yes",P14="Yes",Q14="Yes"),"PASS","OPEN")))</x:f>
      </x:c>
      <x:c r="U14" s="125" t="str">
        <x:f>IF(A14="","",IF(OR(S14="FAIL",T14="FAIL"),"FAIL",IF(AND(S14="PASS",T14="PASS"),"PASS","OPEN")))</x:f>
      </x:c>
    </x:row>
    <x:row r="15" ht="34" customHeight="1">
      <x:c r="A15" s="97"/>
      <x:c r="B15" s="97"/>
      <x:c r="C15" s="97"/>
      <x:c r="D15" s="97"/>
      <x:c r="E15" s="97"/>
      <x:c r="F15" s="98"/>
      <x:c r="G15" s="98"/>
      <x:c r="H15" s="98"/>
      <x:c r="I15" s="98"/>
      <x:c r="J15" s="98"/>
      <x:c r="K15" s="98"/>
      <x:c r="L15" s="97"/>
      <x:c r="M15" s="97"/>
      <x:c r="N15" s="97"/>
      <x:c r="O15" s="97"/>
      <x:c r="P15" s="97"/>
      <x:c r="Q15" s="97"/>
      <x:c r="R15" s="126" t="str">
        <x:f>IF(A15="","",IF(H15="","",H15-Summary!B13))</x:f>
      </x:c>
      <x:c r="S15" s="125" t="str">
        <x:f>IF(A15="","",IF(OR(F15="",H15="",I15="",J15="",K15=""),"OPEN",IF(AND(F15&gt;=Summary!B13,H15&gt;=Summary!B13,I15&gt;=Summary!B8,J15&gt;=Summary!B14,K15&gt;=Summary!B15),"PASS","FAIL")))</x:f>
      </x:c>
      <x:c r="T15" s="125" t="str">
        <x:f>IF(A15="","",IF(OR(L15="No",M15="No",N15="No",O15="No",P15="No"),"FAIL",IF(AND(D15="Exact room",L15="Yes",M15="Yes",N15="Yes",O15="Yes",P15="Yes",Q15="Yes"),"PASS","OPEN")))</x:f>
      </x:c>
      <x:c r="U15" s="125" t="str">
        <x:f>IF(A15="","",IF(OR(S15="FAIL",T15="FAIL"),"FAIL",IF(AND(S15="PASS",T15="PASS"),"PASS","OPEN")))</x:f>
      </x:c>
    </x:row>
    <x:row r="16" ht="34" customHeight="1">
      <x:c r="A16" s="97"/>
      <x:c r="B16" s="97"/>
      <x:c r="C16" s="97"/>
      <x:c r="D16" s="97"/>
      <x:c r="E16" s="97"/>
      <x:c r="F16" s="98"/>
      <x:c r="G16" s="98"/>
      <x:c r="H16" s="98"/>
      <x:c r="I16" s="98"/>
      <x:c r="J16" s="98"/>
      <x:c r="K16" s="98"/>
      <x:c r="L16" s="97"/>
      <x:c r="M16" s="97"/>
      <x:c r="N16" s="97"/>
      <x:c r="O16" s="97"/>
      <x:c r="P16" s="97"/>
      <x:c r="Q16" s="97"/>
      <x:c r="R16" s="126" t="str">
        <x:f>IF(A16="","",IF(H16="","",H16-Summary!B13))</x:f>
      </x:c>
      <x:c r="S16" s="125" t="str">
        <x:f>IF(A16="","",IF(OR(F16="",H16="",I16="",J16="",K16=""),"OPEN",IF(AND(F16&gt;=Summary!B13,H16&gt;=Summary!B13,I16&gt;=Summary!B8,J16&gt;=Summary!B14,K16&gt;=Summary!B15),"PASS","FAIL")))</x:f>
      </x:c>
      <x:c r="T16" s="125" t="str">
        <x:f>IF(A16="","",IF(OR(L16="No",M16="No",N16="No",O16="No",P16="No"),"FAIL",IF(AND(D16="Exact room",L16="Yes",M16="Yes",N16="Yes",O16="Yes",P16="Yes",Q16="Yes"),"PASS","OPEN")))</x:f>
      </x:c>
      <x:c r="U16" s="125" t="str">
        <x:f>IF(A16="","",IF(OR(S16="FAIL",T16="FAIL"),"FAIL",IF(AND(S16="PASS",T16="PASS"),"PASS","OPEN")))</x:f>
      </x:c>
    </x:row>
    <x:row r="17" ht="34" customHeight="1">
      <x:c r="A17" s="97"/>
      <x:c r="B17" s="97"/>
      <x:c r="C17" s="97"/>
      <x:c r="D17" s="97"/>
      <x:c r="E17" s="97"/>
      <x:c r="F17" s="98"/>
      <x:c r="G17" s="98"/>
      <x:c r="H17" s="98"/>
      <x:c r="I17" s="98"/>
      <x:c r="J17" s="98"/>
      <x:c r="K17" s="98"/>
      <x:c r="L17" s="97"/>
      <x:c r="M17" s="97"/>
      <x:c r="N17" s="97"/>
      <x:c r="O17" s="97"/>
      <x:c r="P17" s="97"/>
      <x:c r="Q17" s="97"/>
      <x:c r="R17" s="126" t="str">
        <x:f>IF(A17="","",IF(H17="","",H17-Summary!B13))</x:f>
      </x:c>
      <x:c r="S17" s="125" t="str">
        <x:f>IF(A17="","",IF(OR(F17="",H17="",I17="",J17="",K17=""),"OPEN",IF(AND(F17&gt;=Summary!B13,H17&gt;=Summary!B13,I17&gt;=Summary!B8,J17&gt;=Summary!B14,K17&gt;=Summary!B15),"PASS","FAIL")))</x:f>
      </x:c>
      <x:c r="T17" s="125" t="str">
        <x:f>IF(A17="","",IF(OR(L17="No",M17="No",N17="No",O17="No",P17="No"),"FAIL",IF(AND(D17="Exact room",L17="Yes",M17="Yes",N17="Yes",O17="Yes",P17="Yes",Q17="Yes"),"PASS","OPEN")))</x:f>
      </x:c>
      <x:c r="U17" s="125" t="str">
        <x:f>IF(A17="","",IF(OR(S17="FAIL",T17="FAIL"),"FAIL",IF(AND(S17="PASS",T17="PASS"),"PASS","OPEN")))</x:f>
      </x:c>
    </x:row>
    <x:row r="18" ht="34" customHeight="1">
      <x:c r="A18" s="97"/>
      <x:c r="B18" s="97"/>
      <x:c r="C18" s="97"/>
      <x:c r="D18" s="97"/>
      <x:c r="E18" s="97"/>
      <x:c r="F18" s="98"/>
      <x:c r="G18" s="98"/>
      <x:c r="H18" s="98"/>
      <x:c r="I18" s="98"/>
      <x:c r="J18" s="98"/>
      <x:c r="K18" s="98"/>
      <x:c r="L18" s="97"/>
      <x:c r="M18" s="97"/>
      <x:c r="N18" s="97"/>
      <x:c r="O18" s="97"/>
      <x:c r="P18" s="97"/>
      <x:c r="Q18" s="97"/>
      <x:c r="R18" s="126" t="str">
        <x:f>IF(A18="","",IF(H18="","",H18-Summary!B13))</x:f>
      </x:c>
      <x:c r="S18" s="125" t="str">
        <x:f>IF(A18="","",IF(OR(F18="",H18="",I18="",J18="",K18=""),"OPEN",IF(AND(F18&gt;=Summary!B13,H18&gt;=Summary!B13,I18&gt;=Summary!B8,J18&gt;=Summary!B14,K18&gt;=Summary!B15),"PASS","FAIL")))</x:f>
      </x:c>
      <x:c r="T18" s="125" t="str">
        <x:f>IF(A18="","",IF(OR(L18="No",M18="No",N18="No",O18="No",P18="No"),"FAIL",IF(AND(D18="Exact room",L18="Yes",M18="Yes",N18="Yes",O18="Yes",P18="Yes",Q18="Yes"),"PASS","OPEN")))</x:f>
      </x:c>
      <x:c r="U18" s="125" t="str">
        <x:f>IF(A18="","",IF(OR(S18="FAIL",T18="FAIL"),"FAIL",IF(AND(S18="PASS",T18="PASS"),"PASS","OPEN")))</x:f>
      </x:c>
    </x:row>
    <x:row r="19" ht="34" customHeight="1">
      <x:c r="A19" s="97"/>
      <x:c r="B19" s="97"/>
      <x:c r="C19" s="97"/>
      <x:c r="D19" s="97"/>
      <x:c r="E19" s="97"/>
      <x:c r="F19" s="98"/>
      <x:c r="G19" s="98"/>
      <x:c r="H19" s="98"/>
      <x:c r="I19" s="98"/>
      <x:c r="J19" s="98"/>
      <x:c r="K19" s="98"/>
      <x:c r="L19" s="97"/>
      <x:c r="M19" s="97"/>
      <x:c r="N19" s="97"/>
      <x:c r="O19" s="97"/>
      <x:c r="P19" s="97"/>
      <x:c r="Q19" s="97"/>
      <x:c r="R19" s="126" t="str">
        <x:f>IF(A19="","",IF(H19="","",H19-Summary!B13))</x:f>
      </x:c>
      <x:c r="S19" s="125" t="str">
        <x:f>IF(A19="","",IF(OR(F19="",H19="",I19="",J19="",K19=""),"OPEN",IF(AND(F19&gt;=Summary!B13,H19&gt;=Summary!B13,I19&gt;=Summary!B8,J19&gt;=Summary!B14,K19&gt;=Summary!B15),"PASS","FAIL")))</x:f>
      </x:c>
      <x:c r="T19" s="125" t="str">
        <x:f>IF(A19="","",IF(OR(L19="No",M19="No",N19="No",O19="No",P19="No"),"FAIL",IF(AND(D19="Exact room",L19="Yes",M19="Yes",N19="Yes",O19="Yes",P19="Yes",Q19="Yes"),"PASS","OPEN")))</x:f>
      </x:c>
      <x:c r="U19" s="125" t="str">
        <x:f>IF(A19="","",IF(OR(S19="FAIL",T19="FAIL"),"FAIL",IF(AND(S19="PASS",T19="PASS"),"PASS","OPEN")))</x:f>
      </x:c>
    </x:row>
    <x:row r="22">
      <x:c r="A22" s="146" t="str">
        <x:v>A PASS is not a legal, fire or occupational-health approval. Retain the exact proposal, layout/floor plan, access terms and operator confirmations with the option. If a room assignment, internal layout or linked suite changes, reopen the row and retest it.</x:v>
      </x:c>
      <x:c r="B22" s="147"/>
      <x:c r="C22" s="147"/>
      <x:c r="D22" s="147"/>
      <x:c r="E22" s="147"/>
      <x:c r="F22" s="147"/>
      <x:c r="G22" s="147"/>
      <x:c r="H22" s="147"/>
      <x:c r="I22" s="147"/>
      <x:c r="J22" s="147"/>
      <x:c r="K22" s="147"/>
      <x:c r="L22" s="147"/>
      <x:c r="M22" s="147"/>
      <x:c r="N22" s="147"/>
      <x:c r="O22" s="147"/>
      <x:c r="P22" s="147"/>
      <x:c r="Q22" s="147"/>
      <x:c r="R22" s="147"/>
      <x:c r="S22" s="147"/>
      <x:c r="T22" s="147"/>
      <x:c r="U22" s="148"/>
    </x:row>
    <x:row r="23">
      <x:c r="A23" s="149"/>
      <x:c r="B23" s="150"/>
      <x:c r="C23" s="150"/>
      <x:c r="D23" s="150"/>
      <x:c r="E23" s="150"/>
      <x:c r="F23" s="150"/>
      <x:c r="G23" s="150"/>
      <x:c r="H23" s="150"/>
      <x:c r="I23" s="150"/>
      <x:c r="J23" s="150"/>
      <x:c r="K23" s="150"/>
      <x:c r="L23" s="150"/>
      <x:c r="M23" s="150"/>
      <x:c r="N23" s="150"/>
      <x:c r="O23" s="150"/>
      <x:c r="P23" s="150"/>
      <x:c r="Q23" s="150"/>
      <x:c r="R23" s="150"/>
      <x:c r="S23" s="150"/>
      <x:c r="T23" s="150"/>
      <x:c r="U23" s="151"/>
    </x:row>
    <x:row r="24">
      <x:c r="A24" s="152"/>
      <x:c r="B24" s="153"/>
      <x:c r="C24" s="153"/>
      <x:c r="D24" s="153"/>
      <x:c r="E24" s="153"/>
      <x:c r="F24" s="153"/>
      <x:c r="G24" s="153"/>
      <x:c r="H24" s="153"/>
      <x:c r="I24" s="153"/>
      <x:c r="J24" s="153"/>
      <x:c r="K24" s="153"/>
      <x:c r="L24" s="153"/>
      <x:c r="M24" s="153"/>
      <x:c r="N24" s="153"/>
      <x:c r="O24" s="153"/>
      <x:c r="P24" s="153"/>
      <x:c r="Q24" s="153"/>
      <x:c r="R24" s="153"/>
      <x:c r="S24" s="153"/>
      <x:c r="T24" s="153"/>
      <x:c r="U24" s="154"/>
    </x:row>
  </x:sheetData>
  <x:mergeCells>
    <x:mergeCell ref="A1:U1"/>
    <x:mergeCell ref="A2:U2"/>
    <x:mergeCell ref="A4:G5"/>
    <x:mergeCell ref="H4:U5"/>
    <x:mergeCell ref="A22:U24"/>
  </x:mergeCells>
  <x:conditionalFormatting sqref="S8:S19">
    <x:cfRule type="containsText" dxfId="0" priority="1" operator="containsText" text="PASS"/>
    <x:cfRule type="containsText" dxfId="1" priority="2" operator="containsText" text="OPEN"/>
    <x:cfRule type="containsText" dxfId="2" priority="3" operator="containsText" text="FAIL"/>
  </x:conditionalFormatting>
  <x:conditionalFormatting sqref="T8:T19">
    <x:cfRule type="containsText" dxfId="3" priority="4" operator="containsText" text="PASS"/>
    <x:cfRule type="containsText" dxfId="4" priority="5" operator="containsText" text="OPEN"/>
    <x:cfRule type="containsText" dxfId="5" priority="6" operator="containsText" text="FAIL"/>
  </x:conditionalFormatting>
  <x:conditionalFormatting sqref="U8:U19">
    <x:cfRule type="containsText" dxfId="6" priority="7" operator="containsText" text="PASS"/>
    <x:cfRule type="containsText" dxfId="7" priority="8" operator="containsText" text="OPEN"/>
    <x:cfRule type="containsText" dxfId="8" priority="9" operator="containsText" text="FAIL"/>
  </x:conditionalFormatting>
  <x:dataValidations count="2">
    <x:dataValidation type="list" sqref="D8:D19">
      <x:formula1>"Exact room,Suite range,Centre range"</x:formula1>
    </x:dataValidation>
    <x:dataValidation type="list" sqref="L8:Q19">
      <x:formula1>"Yes,No,Confirm"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0" hidden="0" customWidth="1"/>
    <x:col min="3" max="3" width="55" hidden="0" customWidth="1"/>
    <x:col min="4" max="4" width="42" hidden="0" customWidth="1"/>
    <x:col min="5" max="5" width="42" hidden="0" customWidth="1"/>
    <x:col min="6" max="6" width="28" hidden="0" customWidth="1"/>
  </x:cols>
  <x:sheetData>
    <x:row r="1" ht="34" customHeight="1">
      <x:c r="A1" s="4" t="str">
        <x:v>Sources, definitions and use guide</x:v>
      </x:c>
      <x:c r="B1" s="4"/>
      <x:c r="C1" s="4"/>
      <x:c r="D1" s="4"/>
      <x:c r="E1" s="4"/>
      <x:c r="F1" s="4"/>
    </x:row>
    <x:row r="2" ht="30" customHeight="1">
      <x:c r="A2" s="8" t="str">
        <x:v>Public official and operator sources rechecked 17 August 2026; internal MOA research basis dated 9 August 2026.</x:v>
      </x:c>
      <x:c r="B2" s="8"/>
      <x:c r="C2" s="8"/>
      <x:c r="D2" s="8"/>
      <x:c r="E2" s="8"/>
      <x:c r="F2" s="8"/>
    </x:row>
    <x:row r="4" ht="24" customHeight="1">
      <x:c r="A4" s="11" t="str">
        <x:v>How to use the workbook</x:v>
      </x:c>
      <x:c r="B4" s="11"/>
      <x:c r="C4" s="11"/>
      <x:c r="D4" s="11"/>
      <x:c r="E4" s="11"/>
      <x:c r="F4" s="11"/>
    </x:row>
    <x:row r="5" ht="42" customHeight="1">
      <x:c r="A5" s="16" t="str">
        <x:v>Step</x:v>
      </x:c>
      <x:c r="B5" s="16" t="str">
        <x:v>Action</x:v>
      </x:c>
      <x:c r="C5" s="16" t="str">
        <x:v>Owner / evidence</x:v>
      </x:c>
      <x:c r="D5" s="16" t="str">
        <x:v>Do not assume</x:v>
      </x:c>
      <x:c r="E5" s="16" t="str">
        <x:v>Output</x:v>
      </x:c>
      <x:c r="F5" s="16" t="str">
        <x:v>Status rule</x:v>
      </x:c>
    </x:row>
    <x:row r="6" ht="42" customHeight="1">
      <x:c r="A6" s="156" t="n">
        <x:v>1</x:v>
      </x:c>
      <x:c r="B6" s="105" t="str">
        <x:v>Replace the fictional team rows and attendance percentages</x:v>
      </x:c>
      <x:c r="C6" s="105" t="str">
        <x:v>HR / team leads / policy / observed data</x:v>
      </x:c>
      <x:c r="D6" s="105" t="str">
        <x:v>A company-wide hybrid average captures the peak</x:v>
      </x:c>
      <x:c r="E6" s="105" t="str">
        <x:v>Weekday attendance</x:v>
      </x:c>
      <x:c r="F6" s="105" t="str">
        <x:v>Inputs should have an owner</x:v>
      </x:c>
    </x:row>
    <x:row r="7" ht="42" customHeight="1">
      <x:c r="A7" s="156" t="n">
        <x:v>2</x:v>
      </x:c>
      <x:c r="B7" s="105" t="str">
        <x:v>Complete non-desk functions</x:v>
      </x:c>
      <x:c r="C7" s="105" t="str">
        <x:v>Operations / IT / security / business teams</x:v>
      </x:c>
      <x:c r="D7" s="105" t="str">
        <x:v>A shared amenity is always available or private</x:v>
      </x:c>
      <x:c r="E7" s="105" t="str">
        <x:v>Space-needs brief</x:v>
      </x:c>
      <x:c r="F7" s="105" t="str">
        <x:v>Use simultaneous demand</x:v>
      </x:c>
    </x:row>
    <x:row r="8" ht="42" customHeight="1">
      <x:c r="A8" s="156" t="n">
        <x:v>3</x:v>
      </x:c>
      <x:c r="B8" s="105" t="str">
        <x:v>Request exact rooms and proposals</x:v>
      </x:c>
      <x:c r="C8" s="105" t="str">
        <x:v>Operator / MOA sourcing process</x:v>
      </x:c>
      <x:c r="D8" s="105" t="str">
        <x:v>A centre range is an exact-room capacity</x:v>
      </x:c>
      <x:c r="E8" s="105" t="str">
        <x:v>Candidate rows</x:v>
      </x:c>
      <x:c r="F8" s="105" t="str">
        <x:v>Exact room preferred</x:v>
      </x:c>
    </x:row>
    <x:row r="9" ht="42" customHeight="1">
      <x:c r="A9" s="156" t="n">
        <x:v>4</x:v>
      </x:c>
      <x:c r="B9" s="105" t="str">
        <x:v>Verify layout, access and hard filters</x:v>
      </x:c>
      <x:c r="C9" s="105" t="str">
        <x:v>Floor plan + written operator evidence</x:v>
      </x:c>
      <x:c r="D9" s="105" t="str">
        <x:v>Billable seats equal practical workpoints</x:v>
      </x:c>
      <x:c r="E9" s="105" t="str">
        <x:v>PASS / FAIL / OPEN</x:v>
      </x:c>
      <x:c r="F9" s="105" t="str">
        <x:v>Missing evidence stays OPEN</x:v>
      </x:c>
    </x:row>
    <x:row r="10" ht="42" customHeight="1">
      <x:c r="A10" s="156" t="n">
        <x:v>5</x:v>
      </x:c>
      <x:c r="B10" s="105" t="str">
        <x:v>Obtain separate safety/legal approvals where required</x:v>
      </x:c>
      <x:c r="C10" s="105" t="str">
        <x:v>Operator + appropriate professional/employer reviewers</x:v>
      </x:c>
      <x:c r="D10" s="105" t="str">
        <x:v>This workbook certifies occupancy or compliance</x:v>
      </x:c>
      <x:c r="E10" s="105" t="str">
        <x:v>Approved exact proposal</x:v>
      </x:c>
      <x:c r="F10" s="105" t="str">
        <x:v>Outside workbook scope</x:v>
      </x:c>
    </x:row>
    <x:row r="11" ht="42" customHeight="1"/>
    <x:row r="12" ht="42" customHeight="1"/>
    <x:row r="13" ht="42" customHeight="1">
      <x:c r="A13" s="11" t="str">
        <x:v>Definitions</x:v>
      </x:c>
      <x:c r="B13" s="11"/>
      <x:c r="C13" s="11"/>
      <x:c r="D13" s="11"/>
      <x:c r="E13" s="11"/>
      <x:c r="F13" s="11"/>
    </x:row>
    <x:row r="14" ht="42" customHeight="1">
      <x:c r="A14" s="16" t="str">
        <x:v>Term</x:v>
      </x:c>
      <x:c r="B14" s="16" t="str">
        <x:v>Working definition</x:v>
      </x:c>
      <x:c r="C14" s="16" t="str">
        <x:v>Evidence needed</x:v>
      </x:c>
      <x:c r="D14" s="16" t="str">
        <x:v>Can exceed roster?</x:v>
      </x:c>
      <x:c r="E14" s="16" t="str">
        <x:v>Can exceed operator max?</x:v>
      </x:c>
      <x:c r="F14" s="16" t="str">
        <x:v>Workbook use</x:v>
      </x:c>
    </x:row>
    <x:row r="15" ht="60" customHeight="1">
      <x:c r="A15" s="33" t="str">
        <x:v>End-horizon roster</x:v>
      </x:c>
      <x:c r="B15" s="105" t="str">
        <x:v>Employees modelled at the end of the chosen planning period</x:v>
      </x:c>
      <x:c r="C15" s="105" t="str">
        <x:v>Headcount and hiring plan</x:v>
      </x:c>
      <x:c r="D15" s="105" t="str">
        <x:v>No, by definition</x:v>
      </x:c>
      <x:c r="E15" s="105" t="str">
        <x:v>Not applicable</x:v>
      </x:c>
      <x:c r="F15" s="105" t="str">
        <x:v>Access population and workpoint cap</x:v>
      </x:c>
    </x:row>
    <x:row r="16" ht="60" customHeight="1">
      <x:c r="A16" s="33" t="str">
        <x:v>Access roster</x:v>
      </x:c>
      <x:c r="B16" s="105" t="str">
        <x:v>Individuals permitted or registered to use the centre</x:v>
      </x:c>
      <x:c r="C16" s="105" t="str">
        <x:v>Agreement / credential quote</x:v>
      </x:c>
      <x:c r="D16" s="105" t="str">
        <x:v>Potentially, if contractors are added</x:v>
      </x:c>
      <x:c r="E16" s="105" t="str">
        <x:v>May exceed simultaneous max only if operator permits</x:v>
      </x:c>
      <x:c r="F16" s="105" t="str">
        <x:v>Threshold in Option Test</x:v>
      </x:c>
    </x:row>
    <x:row r="17" ht="60" customHeight="1">
      <x:c r="A17" s="33" t="str">
        <x:v>Peak simultaneous attendance</x:v>
      </x:c>
      <x:c r="B17" s="105" t="str">
        <x:v>Highest realistic modelled number on site at one time</x:v>
      </x:c>
      <x:c r="C17" s="105" t="str">
        <x:v>Team/day policy or observed data</x:v>
      </x:c>
      <x:c r="D17" s="105" t="str">
        <x:v>No for employee-only model</x:v>
      </x:c>
      <x:c r="E17" s="105" t="str">
        <x:v>Never</x:v>
      </x:c>
      <x:c r="F17" s="105" t="str">
        <x:v>Base demand</x:v>
      </x:c>
    </x:row>
    <x:row r="18" ht="60" customHeight="1">
      <x:c r="A18" s="33" t="str">
        <x:v>Operator max occupancy</x:v>
      </x:c>
      <x:c r="B18" s="105" t="str">
        <x:v>Operator-stated maximum people allowed in exact room at once</x:v>
      </x:c>
      <x:c r="C18" s="105" t="str">
        <x:v>Dated exact-room confirmation</x:v>
      </x:c>
      <x:c r="D18" s="105" t="str">
        <x:v>Not applicable</x:v>
      </x:c>
      <x:c r="E18" s="105" t="str">
        <x:v>No</x:v>
      </x:c>
      <x:c r="F18" s="105" t="str">
        <x:v>Hard ceiling</x:v>
      </x:c>
    </x:row>
    <x:row r="19" ht="60" customHeight="1">
      <x:c r="A19" s="33" t="str">
        <x:v>Billable seats</x:v>
      </x:c>
      <x:c r="B19" s="105" t="str">
        <x:v>Desk/capacity basis used commercially in the room or quotation</x:v>
      </x:c>
      <x:c r="C19" s="105" t="str">
        <x:v>Quotation definition</x:v>
      </x:c>
      <x:c r="D19" s="105" t="str">
        <x:v>Not applicable</x:v>
      </x:c>
      <x:c r="E19" s="105" t="str">
        <x:v>Not a substitute for max</x:v>
      </x:c>
      <x:c r="F19" s="105" t="str">
        <x:v>Recorded, not used alone to pass</x:v>
      </x:c>
    </x:row>
    <x:row r="20" ht="60" customHeight="1">
      <x:c r="A20" s="33" t="str">
        <x:v>Practical workpoints</x:v>
      </x:c>
      <x:c r="B20" s="105" t="str">
        <x:v>Usable employee desks after the client's rooms, circulation, storage and equipment</x:v>
      </x:c>
      <x:c r="C20" s="105" t="str">
        <x:v>Marked proposed floor plan</x:v>
      </x:c>
      <x:c r="D20" s="105" t="str">
        <x:v>No</x:v>
      </x:c>
      <x:c r="E20" s="105" t="str">
        <x:v>No</x:v>
      </x:c>
      <x:c r="F20" s="105" t="str">
        <x:v>Hard capacity threshold</x:v>
      </x:c>
    </x:row>
    <x:row r="23" ht="24" customHeight="1">
      <x:c r="A23" s="11" t="str">
        <x:v>Research sources</x:v>
      </x:c>
      <x:c r="B23" s="11"/>
      <x:c r="C23" s="11"/>
      <x:c r="D23" s="11"/>
      <x:c r="E23" s="11"/>
      <x:c r="F23" s="11"/>
    </x:row>
    <x:row r="24" ht="42" customHeight="1">
      <x:c r="A24" s="16" t="str">
        <x:v>Source</x:v>
      </x:c>
      <x:c r="B24" s="16" t="str">
        <x:v>Type</x:v>
      </x:c>
      <x:c r="C24" s="16" t="str">
        <x:v>URL / location</x:v>
      </x:c>
      <x:c r="D24" s="16" t="str">
        <x:v>What it supports</x:v>
      </x:c>
      <x:c r="E24" s="16" t="str">
        <x:v>What it does not prove</x:v>
      </x:c>
      <x:c r="F24" s="16" t="str">
        <x:v>Access / date</x:v>
      </x:c>
    </x:row>
    <x:row r="25" ht="54" customHeight="1">
      <x:c r="A25" s="33" t="str">
        <x:v>Hong Kong Labour Department — OSH Ordinance</x:v>
      </x:c>
      <x:c r="B25" s="105" t="str">
        <x:v>Official</x:v>
      </x:c>
      <x:c r="C25" s="105" t="str">
        <x:v>https://www.labour.gov.hk/eng/legislat/content4.htm</x:v>
      </x:c>
      <x:c r="D25" s="105" t="str">
        <x:v>Offices are within general OSH coverage</x:v>
      </x:c>
      <x:c r="E25" s="105" t="str">
        <x:v>A desk-count or legal occupancy formula</x:v>
      </x:c>
      <x:c r="F25" s="105" t="str">
        <x:v>Rechecked 2026-08-17</x:v>
      </x:c>
    </x:row>
    <x:row r="26" ht="54" customHeight="1">
      <x:c r="A26" s="33" t="str">
        <x:v>GovHK — Occupational Health for Office Workers</x:v>
      </x:c>
      <x:c r="B26" s="105" t="str">
        <x:v>Official</x:v>
      </x:c>
      <x:c r="C26" s="105" t="str">
        <x:v>https://www.gov.hk/en/residents/employment/safety/officeworkers.htm</x:v>
      </x:c>
      <x:c r="D26" s="105" t="str">
        <x:v>Workstation design, ventilation/lighting risk assessment; 300–500 lux guidance</x:v>
      </x:c>
      <x:c r="E26" s="105" t="str">
        <x:v>Exact-room capacity approval</x:v>
      </x:c>
      <x:c r="F26" s="105" t="str">
        <x:v>Last revision Nov 2024; rechecked 2026-08-17</x:v>
      </x:c>
    </x:row>
    <x:row r="27" ht="54" customHeight="1">
      <x:c r="A27" s="33" t="str">
        <x:v>Buildings Department — Fire Safety Code 2011 (2024 Edition)</x:v>
      </x:c>
      <x:c r="B27" s="105" t="str">
        <x:v>Official</x:v>
      </x:c>
      <x:c r="C27" s="105" t="str">
        <x:v>https://www.bd.gov.hk/doc/en/resources/codes-and-references/code-and-design-manuals/fs_code2011.pdf</x:v>
      </x:c>
      <x:c r="D27" s="105" t="str">
        <x:v>Fire/building occupancy and escape are separate approvals</x:v>
      </x:c>
      <x:c r="E27" s="105" t="str">
        <x:v>A comfort or hybrid-work ratio</x:v>
      </x:c>
      <x:c r="F27" s="105" t="str">
        <x:v>2024 Edition; rechecked 2026-08-17</x:v>
      </x:c>
    </x:row>
    <x:row r="28" ht="54" customHeight="1">
      <x:c r="A28" s="33" t="str">
        <x:v>IWG Global Terms</x:v>
      </x:c>
      <x:c r="B28" s="105" t="str">
        <x:v>Operator</x:v>
      </x:c>
      <x:c r="C28" s="105" t="str">
        <x:v>https://assets.regus.com/terms-and-conditions/en-gb-global-terms-and-conditions.pdf</x:v>
      </x:c>
      <x:c r="D28" s="105" t="str">
        <x:v>Registered hybrid users can differ from maximum simultaneous occupants; fees may apply</x:v>
      </x:c>
      <x:c r="E28" s="105" t="str">
        <x:v>Every operator/centre/agreement follows IWG wording</x:v>
      </x:c>
      <x:c r="F28" s="105" t="str">
        <x:v>© IWG plc 2026; rechecked 2026-08-17</x:v>
      </x:c>
    </x:row>
    <x:row r="29" ht="54" customHeight="1">
      <x:c r="A29" s="33" t="str">
        <x:v>The Executive Centre Hong Kong — Private Office</x:v>
      </x:c>
      <x:c r="B29" s="105" t="str">
        <x:v>Operator</x:v>
      </x:c>
      <x:c r="C29" s="105" t="str">
        <x:v>https://www.executivecentre.com/en-hk/private-office/</x:v>
      </x:c>
      <x:c r="D29" s="105" t="str">
        <x:v>1–30 general range; larger needs may use tailored/multiple offices; shared call/meeting amenities</x:v>
      </x:c>
      <x:c r="E29" s="105" t="str">
        <x:v>Exact current availability or exact-room fit</x:v>
      </x:c>
      <x:c r="F29" s="105" t="str">
        <x:v>Rechecked 2026-08-17</x:v>
      </x:c>
    </x:row>
    <x:row r="30" ht="54" customHeight="1">
      <x:c r="A30" s="33" t="str">
        <x:v>WeWork — Private Office Space</x:v>
      </x:c>
      <x:c r="B30" s="105" t="str">
        <x:v>Operator</x:v>
      </x:c>
      <x:c r="C30" s="105" t="str">
        <x:v>https://www.wework.com/solutions/private-office-space</x:v>
      </x:c>
      <x:c r="D30" s="105" t="str">
        <x:v>Optional interior rooms and shared amenities can change the product configuration</x:v>
      </x:c>
      <x:c r="E30" s="105" t="str">
        <x:v>Hong Kong exact-room inventory</x:v>
      </x:c>
      <x:c r="F30" s="105" t="str">
        <x:v>Rechecked 2026-08-17</x:v>
      </x:c>
    </x:row>
    <x:row r="31" ht="54" customHeight="1">
      <x:c r="A31" s="33" t="str">
        <x:v>MOA Offerings — Bobby source</x:v>
      </x:c>
      <x:c r="B31" s="105" t="str">
        <x:v>Internal first-party</x:v>
      </x:c>
      <x:c r="C31" s="105" t="str">
        <x:v>SharePoint: MOA Website / 02 Internal References</x:v>
      </x:c>
      <x:c r="D31" s="105" t="str">
        <x:v>Real MOA briefing questions; billable versus practical use; viewing checks</x:v>
      </x:c>
      <x:c r="E31" s="105" t="str">
        <x:v>A universal space-density ratio</x:v>
      </x:c>
      <x:c r="F31" s="105" t="str">
        <x:v>Reviewed 2026-08-09</x:v>
      </x:c>
    </x:row>
    <x:row r="32" ht="54" customHeight="1">
      <x:c r="A32" s="33" t="str">
        <x:v>Corporate Office Selection — Syed</x:v>
      </x:c>
      <x:c r="B32" s="105" t="str">
        <x:v>Internal first-party</x:v>
      </x:c>
      <x:c r="C32" s="105" t="str">
        <x:v>SharePoint: MOA Website / 02 Internal References</x:v>
      </x:c>
      <x:c r="D32" s="105" t="str">
        <x:v>Future hires, net usable area, layout, floor plans and internal-room requirements</x:v>
      </x:c>
      <x:c r="E32" s="105" t="str">
        <x:v>Current exact inventory</x:v>
      </x:c>
      <x:c r="F32" s="105" t="str">
        <x:v>Reviewed 2026-08-09</x:v>
      </x:c>
    </x:row>
    <x:row r="33" ht="54" customHeight="1">
      <x:c r="A33" s="33" t="str">
        <x:v>MOA internal operator evidence</x:v>
      </x:c>
      <x:c r="B33" s="105" t="str">
        <x:v>Internal first-party</x:v>
      </x:c>
      <x:c r="C33" s="105" t="str">
        <x:v>Controlled operator materials</x:v>
      </x:c>
      <x:c r="D33" s="105" t="str">
        <x:v>Distinguishes exact-room capacity from centre-level marketing ranges</x:v>
      </x:c>
      <x:c r="E33" s="105" t="str">
        <x:v>A normalized exact-room capacity across the catalogue</x:v>
      </x:c>
      <x:c r="F33" s="105" t="str">
        <x:v>Reviewed during workbook preparation</x:v>
      </x:c>
    </x:row>
    <x:row r="36" ht="46" customHeight="1">
      <x:c r="A36" s="146" t="str">
        <x:v>Limitations: this workbook is scenario-based and does not represent current MOA catalogue availability. Catalogue capacity fields can refer either to exact rooms or to centre-level ranges, so they must not be used to publish a typical price by team size. Verify every candidate room, layout, capacity and proposal against current evidence.</x:v>
      </x:c>
      <x:c r="B36" s="147"/>
      <x:c r="C36" s="147"/>
      <x:c r="D36" s="147"/>
      <x:c r="E36" s="147"/>
      <x:c r="F36" s="148"/>
    </x:row>
    <x:row r="37" ht="46" customHeight="1">
      <x:c r="A37" s="149"/>
      <x:c r="B37" s="150"/>
      <x:c r="C37" s="150"/>
      <x:c r="D37" s="150"/>
      <x:c r="E37" s="150"/>
      <x:c r="F37" s="151"/>
    </x:row>
    <x:row r="38" ht="46" customHeight="1">
      <x:c r="A38" s="152"/>
      <x:c r="B38" s="153"/>
      <x:c r="C38" s="153"/>
      <x:c r="D38" s="153"/>
      <x:c r="E38" s="153"/>
      <x:c r="F38" s="154"/>
    </x:row>
  </x:sheetData>
  <x:mergeCells>
    <x:mergeCell ref="A1:F1"/>
    <x:mergeCell ref="A2:F2"/>
    <x:mergeCell ref="A4:F4"/>
    <x:mergeCell ref="A13:F13"/>
    <x:mergeCell ref="A23:F23"/>
    <x:mergeCell ref="A36:F38"/>
  </x:mergeCells>
  <x:pageMargins left="0.7" right="0.7" top="0.75" bottom="0.75" header="0.3" footer="0.3"/>
</x:worksheet>
</file>